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485" windowWidth="14805" windowHeight="66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Лист1!$A$6:$AB$47</definedName>
  </definedNames>
  <calcPr calcId="145621"/>
</workbook>
</file>

<file path=xl/calcChain.xml><?xml version="1.0" encoding="utf-8"?>
<calcChain xmlns="http://schemas.openxmlformats.org/spreadsheetml/2006/main">
  <c r="X46" i="1" l="1"/>
  <c r="X38" i="1"/>
  <c r="X33" i="1"/>
  <c r="Y16" i="1"/>
  <c r="X16" i="1"/>
  <c r="Y45" i="1"/>
  <c r="X47" i="1" l="1"/>
  <c r="Y44" i="1"/>
  <c r="Y32" i="1"/>
  <c r="Y31" i="1"/>
  <c r="Y30" i="1"/>
  <c r="Y29" i="1"/>
  <c r="Y42" i="1" l="1"/>
  <c r="Y27" i="1"/>
  <c r="Y26" i="1"/>
  <c r="Y25" i="1"/>
  <c r="Y41" i="1"/>
  <c r="Y24" i="1"/>
  <c r="Y23" i="1"/>
  <c r="Y22" i="1"/>
  <c r="X40" i="1"/>
  <c r="Y40" i="1" s="1"/>
  <c r="Y46" i="1" s="1"/>
  <c r="X18" i="1"/>
  <c r="Y18" i="1" s="1"/>
  <c r="Y21" i="1"/>
  <c r="X20" i="1"/>
  <c r="Y20" i="1" s="1"/>
  <c r="X19" i="1"/>
  <c r="Y19" i="1" s="1"/>
  <c r="W12" i="1"/>
  <c r="X12" i="1" s="1"/>
  <c r="Y12" i="1" s="1"/>
  <c r="W11" i="1"/>
  <c r="X11" i="1" s="1"/>
  <c r="Y11" i="1" s="1"/>
  <c r="W10" i="1"/>
  <c r="X10" i="1" s="1"/>
  <c r="Y10" i="1" l="1"/>
  <c r="X13" i="1"/>
  <c r="X34" i="1" s="1"/>
  <c r="Y33" i="1"/>
  <c r="Y37" i="1"/>
  <c r="Y38" i="1" s="1"/>
  <c r="Y47" i="1" s="1"/>
  <c r="Y9" i="1"/>
  <c r="Y13" i="1" l="1"/>
  <c r="Y34" i="1" s="1"/>
  <c r="Y49" i="1" s="1"/>
  <c r="Y50" i="1"/>
  <c r="Y52" i="1" l="1"/>
</calcChain>
</file>

<file path=xl/sharedStrings.xml><?xml version="1.0" encoding="utf-8"?>
<sst xmlns="http://schemas.openxmlformats.org/spreadsheetml/2006/main" count="512" uniqueCount="238">
  <si>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</si>
  <si>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</si>
  <si>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</si>
  <si>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</si>
  <si>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</si>
  <si>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</si>
  <si>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</si>
  <si>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</si>
  <si>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</si>
  <si>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</si>
  <si>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</si>
  <si>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</si>
  <si>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</si>
  <si>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</si>
  <si>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</si>
  <si>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</si>
  <si>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</si>
  <si>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</si>
  <si>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</si>
  <si>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</si>
  <si>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</si>
  <si>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</si>
  <si>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</si>
  <si>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</si>
  <si>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</si>
  <si>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</si>
  <si>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</si>
  <si>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</si>
  <si>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Исключить следующие позиции:</t>
  </si>
  <si>
    <t>-</t>
  </si>
  <si>
    <t>+</t>
  </si>
  <si>
    <t>Приложение 1</t>
  </si>
  <si>
    <t>3. Услуги</t>
  </si>
  <si>
    <t>итого по услугам</t>
  </si>
  <si>
    <t>итого по товарам</t>
  </si>
  <si>
    <t>1. Товары</t>
  </si>
  <si>
    <t>итого исключить</t>
  </si>
  <si>
    <t>итого включить</t>
  </si>
  <si>
    <t>АО "РД "КазМунайГаз"</t>
  </si>
  <si>
    <t>г.Астана, пр.Кабанбай батыра 17</t>
  </si>
  <si>
    <t>DDP</t>
  </si>
  <si>
    <t>ОИ</t>
  </si>
  <si>
    <t>столбец - 7, 11</t>
  </si>
  <si>
    <t>ЭОТТ</t>
  </si>
  <si>
    <t>г.Астана</t>
  </si>
  <si>
    <t>ЭОТ</t>
  </si>
  <si>
    <t>столбец - 11</t>
  </si>
  <si>
    <t>авансовый платеж - 0%, оставшаяся часть в течение 30 рабочих дней с момента подписания акта приема-передачи</t>
  </si>
  <si>
    <t>с даты заключения договора по 31 декабря 2014 года</t>
  </si>
  <si>
    <t>Авансовый платеж - 0%, оставшаяся часть в течение 30 р.д. с момента подписания акта приема-передачи</t>
  </si>
  <si>
    <t>столбец - 11, 14</t>
  </si>
  <si>
    <t>ДУРП</t>
  </si>
  <si>
    <t>С даты заключения договора и до 31 декабря 2014 года</t>
  </si>
  <si>
    <t>октябрь, ноябрь 2014 года</t>
  </si>
  <si>
    <t>ДРНиН</t>
  </si>
  <si>
    <t>52.29.20.20.20.15.10</t>
  </si>
  <si>
    <t>Услуги по расчету транспортных и сопутствующих транспортировке издержек</t>
  </si>
  <si>
    <t>Көлік және тасымалдауға қоса жүретін шығындарды есептеу жөніндегі қызметтер</t>
  </si>
  <si>
    <t>Услуги по исследованию расчетов ценового и транспортного дифференциала, возникающего при экспорте казахстанской нефти через порт Новороссийск за 2011-2012 года</t>
  </si>
  <si>
    <t>Қазақстан мұнайын Новороссийск порты арқылы экспорттау кезінде 2011-2012 жылдардағы бағалық және көліктік шегерме ақылық есептерді зерделеу жөніндегі қызмет көрсетулер</t>
  </si>
  <si>
    <t>авансовый платеж - 100%</t>
  </si>
  <si>
    <t>192 У</t>
  </si>
  <si>
    <t>92 Т</t>
  </si>
  <si>
    <t>32.99.61.00.00.00.30.80.2</t>
  </si>
  <si>
    <t>Лицензия на программный продукт</t>
  </si>
  <si>
    <t>Бағдарламалық өнімге арналған лицензия</t>
  </si>
  <si>
    <t>Лицензия (право пользования) на программный продукт</t>
  </si>
  <si>
    <t>Бағдарламалық өнімге арналған лицензия (пайдалану құқығы)</t>
  </si>
  <si>
    <t>Лицензионное программное обеспечение</t>
  </si>
  <si>
    <t>Лицензиялық бағдарламалық өнім</t>
  </si>
  <si>
    <t xml:space="preserve"> г.Астана, пр.Кабанбай батыра 17</t>
  </si>
  <si>
    <t>август, сентябрь 2014 года</t>
  </si>
  <si>
    <t>комплект</t>
  </si>
  <si>
    <t>ДИТиАСУТП</t>
  </si>
  <si>
    <t>92-1 Т</t>
  </si>
  <si>
    <t>78 Т</t>
  </si>
  <si>
    <t>32.99.61.00.00.00.30.60.1</t>
  </si>
  <si>
    <t xml:space="preserve">Программное обеспечение </t>
  </si>
  <si>
    <t>Бағдарламалық қамтамасыз ету</t>
  </si>
  <si>
    <t>Программный продукт - прочий</t>
  </si>
  <si>
    <t>Өзге де бағдарламалық өнім</t>
  </si>
  <si>
    <t>Программное обеспечение петрофизических исследований и моделирования</t>
  </si>
  <si>
    <t>Петрофизикалық зерттеу және үлгілеу бойынша бағдарламалық жасақтама</t>
  </si>
  <si>
    <t>июнь, июль 2014 года</t>
  </si>
  <si>
    <t>г.Актау, мкр.2, д.47А, филиал "Инженерный центр"</t>
  </si>
  <si>
    <t>с момента подписания договора по 30.08.2014</t>
  </si>
  <si>
    <t>штука</t>
  </si>
  <si>
    <t>79 Т</t>
  </si>
  <si>
    <t>Программное обеспечение - 32 катализаторов увеличения скорости гидродинамических расчетов (распараллеливание расчета по ядрам кластера)</t>
  </si>
  <si>
    <t>Гидродинамикалық есептеулердің жылдамдығын арттыруға арналған катализатор (кластердің ядролары бойынша есептеуді паралелсіздендіру)  бағдарламалық жасақтама</t>
  </si>
  <si>
    <t>80 Т</t>
  </si>
  <si>
    <t>Программное обеспечение по геологическому моделированию</t>
  </si>
  <si>
    <t>Геологиялық үлгілеу бойынша бағдарламалық жасақтама</t>
  </si>
  <si>
    <t>69 У</t>
  </si>
  <si>
    <t>61.20.11.10.00.00.00</t>
  </si>
  <si>
    <t xml:space="preserve">Услуги мобильной связи </t>
  </si>
  <si>
    <t>Ұялы байланыс қызметі – қол жеткізу және пайдалану</t>
  </si>
  <si>
    <t>Услуги мобильной связи - доступ и пользование</t>
  </si>
  <si>
    <t>Сотовая связь для руководства и сотрудников</t>
  </si>
  <si>
    <t>Басшылар және әріптестер үшін ұялы байланыс қызметтері</t>
  </si>
  <si>
    <t>ноябрь, декабрь 2013 года</t>
  </si>
  <si>
    <t>Республика Казахстан</t>
  </si>
  <si>
    <t>135 У</t>
  </si>
  <si>
    <t>62.09.20.20.10.15.00</t>
  </si>
  <si>
    <t>Услуги по техническому обслуживанию автоматизированных рабочих мест</t>
  </si>
  <si>
    <t>Автомттандырылған жұмыс орындарына техникалық қызмет көрсету қызметтері</t>
  </si>
  <si>
    <t>Услуги по техническому обслуживанию автоматизированных рабочих мест (АРМ)</t>
  </si>
  <si>
    <t>Автомттандырылған жұмыс орындарына (АЖО) техникалық қызмет көрсету қызметтері</t>
  </si>
  <si>
    <t>Услуги по техническому обслуживанию системы тестирования</t>
  </si>
  <si>
    <t>Тестілеу жүйесіне техникалық қызмет көрсету жөніндегі қызметтер</t>
  </si>
  <si>
    <t>ЦПЭ</t>
  </si>
  <si>
    <t>март, апрель 2014 года</t>
  </si>
  <si>
    <t>С даты заключения договора и до 30 июня 2014 года</t>
  </si>
  <si>
    <t>136 У</t>
  </si>
  <si>
    <t>62.01.12.11.00.00.00</t>
  </si>
  <si>
    <t>Услуги по модернизации и расширению кабельных систем</t>
  </si>
  <si>
    <t>Автоматтандырылған жұмыс орындарын орнату және икемдеу қызметтері</t>
  </si>
  <si>
    <t>Услуги по монтажу и настройке кабельной инфраструктуры, СКС</t>
  </si>
  <si>
    <t>Кабель инфрақурылымды құрастыру және икемдеу жөніндегі қызметтер (құрылымдалған кабельдік желі)</t>
  </si>
  <si>
    <t>137-1 У</t>
  </si>
  <si>
    <t>62.02.30.30.00.00.00</t>
  </si>
  <si>
    <t>Услуги по обновлению программного обеспечения</t>
  </si>
  <si>
    <t>Бағдарламалық қамтамасыз етуді жаңарту қызметтері</t>
  </si>
  <si>
    <t>Услуги по обновлению существующего  программного обеспечения</t>
  </si>
  <si>
    <t>Бар бағдарламалық қамтамасыз етуді жаңарту қызметтері</t>
  </si>
  <si>
    <t>Услуги по обновлению лицензий ПО Symantec BE и EP</t>
  </si>
  <si>
    <t>Symantec BE және  EP лицензияларын жаңарту жөніндегі қызметтер</t>
  </si>
  <si>
    <t>г.Актау, ИЦ</t>
  </si>
  <si>
    <t>С даты заключения договора и до 31 октября 2014 года</t>
  </si>
  <si>
    <t>137-2 У</t>
  </si>
  <si>
    <t>127-1 У</t>
  </si>
  <si>
    <t>69.10.14.10.00.00.00</t>
  </si>
  <si>
    <t xml:space="preserve">Услуги юридические консультационные  </t>
  </si>
  <si>
    <t>Заңгерлік консультациялық қызметтер</t>
  </si>
  <si>
    <t>Услуги  юридические консультационные и услуги представительские в связи с гражданским правом</t>
  </si>
  <si>
    <t>Азаматтық құқыққа байланысты заңгерлік консультациялық қызметтер мен өкілдік қызметтер</t>
  </si>
  <si>
    <t>Юридические консультационные услуги по законодательству Республики Казахстан в области
недропользования</t>
  </si>
  <si>
    <t>Жер қойнауын пайдалану мәселелері бойынша заңгерлік консультациялық қызметтер көрсету</t>
  </si>
  <si>
    <t>авансовый платеж - 0%, оставшаяся часть в течение 30 дней с факта оказания услуг</t>
  </si>
  <si>
    <t>ДМК</t>
  </si>
  <si>
    <t>130 У</t>
  </si>
  <si>
    <t xml:space="preserve">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 с оценкой последующего влияния на производственно-хозяйственную деятельность Общества </t>
  </si>
  <si>
    <t>Экология және жер қойнауын пайдалану саласындағы заң-жобалау қызметін алып жүру жөніндегі заң консультациялық қызмет көрсетулер және НҚА  жобалары мен оларға енгізілетін түзетулерді кейін Қоғамның өндірістік-шаруашылық қызметіне әсерін бағалаумен құқықтық талдау.</t>
  </si>
  <si>
    <t>102 У</t>
  </si>
  <si>
    <t>78.10.11.11.00.00.00</t>
  </si>
  <si>
    <t>Услуги по поиску вспомогательного офисного персонала и других категорий работников</t>
  </si>
  <si>
    <t>Офистік қосалқы және басқа санаттағы қызметкерлерді іздеу қызмет көрсетулер</t>
  </si>
  <si>
    <t>Поиск вспомогательного офисного персонала и других категорий работников для последующего найма</t>
  </si>
  <si>
    <t>Келешекте жұмысқа қабылдау үшін офистік қосалқы және басқа санаттағы қызметкерлерді іздеу қызмет көрсетулер</t>
  </si>
  <si>
    <t>Рекрутинговые услуги  (20 чел.)</t>
  </si>
  <si>
    <t>Рекрутинг қызмет көрсетулер (20 адам)</t>
  </si>
  <si>
    <t>январь, февраль 2014 года</t>
  </si>
  <si>
    <t>г.Астана; Мангистауская область, г.Актау;
Атырауская область, г.Атырау</t>
  </si>
  <si>
    <t xml:space="preserve">0%, оставшаяся часть в течении 30 рабочих дней с момента подписания акта приема - передачи оказанных услуг. </t>
  </si>
  <si>
    <t>192-1 У</t>
  </si>
  <si>
    <t>столбец - 7</t>
  </si>
  <si>
    <t>56-1 У</t>
  </si>
  <si>
    <t xml:space="preserve">АО "РД "КазМунаГаз" </t>
  </si>
  <si>
    <t>63.99.10.90.00.00.00</t>
  </si>
  <si>
    <t>Услуги информационные, не включенные в другие группировки прочие</t>
  </si>
  <si>
    <t>Басқа топтарға кіргізілмеген, басқа да ақпараттық  қызметтер</t>
  </si>
  <si>
    <t>Прочие виды деятельности информационных служб.</t>
  </si>
  <si>
    <t>Ақпараттық қызметтің басқа да түрлері</t>
  </si>
  <si>
    <t xml:space="preserve">Услуги по сопровождению программного обеспечения для расчета провозной платы Rail-Тариф </t>
  </si>
  <si>
    <t>Rail-Тариф тасу ақысын есептеу үшін бағдарламалық қамтамасыз етуді жүргізу жөніндегі қызмет көрсетулер</t>
  </si>
  <si>
    <t>столбец - 11, 14, 20, 21</t>
  </si>
  <si>
    <t>117 У</t>
  </si>
  <si>
    <t>63.99.10.40.00.00.00</t>
  </si>
  <si>
    <t>Услуги по предоставлению информации международной информационной организацией</t>
  </si>
  <si>
    <t>Халықаралық ақпараттық ұйымның ақпараттық қамтамассыз ету қызметі</t>
  </si>
  <si>
    <t xml:space="preserve">Подписка на ежедневные публикации ценового агентства на сырую нефть, стоимость фрахта нефтеналивных судов для перевозки нефти и перевозки светлых нефтепродуктов  </t>
  </si>
  <si>
    <t xml:space="preserve">Бағалар агенттігінің шикі мұнай, мұнай мен ашық мұнай өнімдерін тасымалдайтын мұнай тиейтін кемелердің фрахтысы құнының күнделікті жариялымдарына жазылу </t>
  </si>
  <si>
    <t xml:space="preserve">февраль 
2014 года </t>
  </si>
  <si>
    <t>56-2 У</t>
  </si>
  <si>
    <t>столбец - 11, 20, 21</t>
  </si>
  <si>
    <t>Услуги по установке и настройке профессионального программного обеспечения</t>
  </si>
  <si>
    <t xml:space="preserve"> Кәсіби бағдарламалық қамтамасыз етуді орнату және жөнге келтіру бойынша қызметтер</t>
  </si>
  <si>
    <t>Услуги по установке и настройке программ предназначенных для использования в специализированной области.</t>
  </si>
  <si>
    <t>Мамандандыру саласында пайдалану үшін тағайындалған бағдарламаларды орнату және жөнге келтіру бойынша қызметтер</t>
  </si>
  <si>
    <t>62.09.20.10.16.00.00</t>
  </si>
  <si>
    <t>2. Работы</t>
  </si>
  <si>
    <t>4-1 Р</t>
  </si>
  <si>
    <t>43.13.10.19.00.00.00</t>
  </si>
  <si>
    <t>Работы по сейсмической разведке</t>
  </si>
  <si>
    <t xml:space="preserve">Сейсмикалық барлау жөніндегі жұмыстар </t>
  </si>
  <si>
    <t>Комплекс работ по сейсмической разведке</t>
  </si>
  <si>
    <t>Сейсмикалық барлау жөніндегі жұмыстар кешені</t>
  </si>
  <si>
    <t>Полевые сейсморазведочные работы 3Д-МОГТ на блоке Узень и Карамандыбас (структура Северо-Западный Тенге)</t>
  </si>
  <si>
    <t>Өзен Қарамандыбас блогында (Солтүстiк -Батыс Тенге құрылымы) ЗД МОГТ далалық сейсмикалық барлау жұмыстары</t>
  </si>
  <si>
    <t>г.Атырау, ул.Кулманова 121</t>
  </si>
  <si>
    <t>Мангистауская область</t>
  </si>
  <si>
    <t>ДНиПГ</t>
  </si>
  <si>
    <t>итого по работам</t>
  </si>
  <si>
    <t>149-2 У</t>
  </si>
  <si>
    <t>62.09.20.10.10.15.00</t>
  </si>
  <si>
    <t>Услуги по администрированию и техническому обслуживанию системного программного обеспечения</t>
  </si>
  <si>
    <t>Бабына келтіруді, алып жүруді және ағымдағы қызмет көрсетуді қоса алғанда БК техникалық қолдау</t>
  </si>
  <si>
    <t>Администрирование и техническое обслуживание программного обеспечения системного</t>
  </si>
  <si>
    <t>Услуги по технической поддержке ПО  по обработке данных ГИС</t>
  </si>
  <si>
    <t>ГИС деректерінің БҚ техникалық қолдау бойынша қызметтер(Techlog)</t>
  </si>
  <si>
    <t>149-3 У</t>
  </si>
  <si>
    <t>153 У</t>
  </si>
  <si>
    <t>69.20.31.10.20.10.00</t>
  </si>
  <si>
    <t>Услуги по проведению аудита налоговой отчетности и консультационному сопровождению в сфере налогообложения</t>
  </si>
  <si>
    <t>Салық есептілігіне аудит жүргізу және салық салу саласында консультациялық сүйемелдеу бойынша қызметтер</t>
  </si>
  <si>
    <t>Консультационные услуги по минимизации налоговых рисков при проведении проверок контролирующими органами</t>
  </si>
  <si>
    <t>Қызмет атқарулар ша алымның тәуекелінің минимизациялауына при тексерістің жаса- бақылаушы органдармен</t>
  </si>
  <si>
    <t>С даты заключения договора и по 31 декабря 2014 года</t>
  </si>
  <si>
    <t>авансовый платеж - 0%, оставшаяся часть в течение 30 дней с  факта оказания услуг</t>
  </si>
  <si>
    <t>155 У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</si>
  <si>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</si>
  <si>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</si>
  <si>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</si>
  <si>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>Консультационные услуги по вопросам трансфертного ценообразования</t>
  </si>
  <si>
    <t>Трансферт баға түзу сұрақтар бойынша қызметтер</t>
  </si>
  <si>
    <t>156 У</t>
  </si>
  <si>
    <t>Консультационные услуги, связанные с разработкой налоговой стратегии и системы управления налоговаыми рисками</t>
  </si>
  <si>
    <t xml:space="preserve"> Салық тәуекелдермен басқарудан салық стратегиядан және жүйеден әзірлеумен сабақтас қызметті</t>
  </si>
  <si>
    <t>157 У</t>
  </si>
  <si>
    <t>69.20.31.10.05.00.00</t>
  </si>
  <si>
    <t>Услуги консультационные в области международного налогообложения</t>
  </si>
  <si>
    <t>Халықаралық салық саласындағы консультациялық қызметтер</t>
  </si>
  <si>
    <t>Консультационные услуги, связанные с применением международного налогового законодательства</t>
  </si>
  <si>
    <t>Салық және жапсарлас заңға өзгерiстер бойынша консультациялар</t>
  </si>
  <si>
    <t>с момента подписания договора по 31 декабря 2014 года</t>
  </si>
  <si>
    <t>ДНУиНП</t>
  </si>
  <si>
    <t>156-1 У</t>
  </si>
  <si>
    <t>Консультационные услуги,  связанные с сопровождением комплексной налоговой проверки</t>
  </si>
  <si>
    <t>Консультациялық қызмет атқарулар кешенді алымның тексерісінің сопровождением тоқулы</t>
  </si>
  <si>
    <t>переходящий, 11.2014-10.2015</t>
  </si>
  <si>
    <t>с момента подписания договора по 31.10.2015 года</t>
  </si>
  <si>
    <t>193 У</t>
  </si>
  <si>
    <t>XV изменения и дополнения в План закупок товаров, работ и услуг  АО «РД «КазМунайГаз» на 2014 год</t>
  </si>
  <si>
    <t>к приказу АО "РД "КазМунайГаз" № 232/П от 06.10.2014 года</t>
  </si>
  <si>
    <t>ЭЦПП</t>
  </si>
  <si>
    <t>исключается полностью</t>
  </si>
  <si>
    <t>столбец - 7, 11, 20, 21/ исключается полностью</t>
  </si>
  <si>
    <t>столбец - 7, 11/исключается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</si>
</sst>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  <numFmt numFmtId="179" formatCode="#,##0.00_ ;[Red]\-#,##0.00\ "/>
    <numFmt numFmtId="180" formatCode="#,##0_ ;[Red]\-#,##0\ 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8" fillId="0" borderId="0"/>
    <xf numFmtId="0" fontId="20" fillId="0" borderId="0"/>
    <xf numFmtId="0" fontId="13" fillId="0" borderId="0"/>
    <xf numFmtId="0" fontId="18" fillId="0" borderId="0"/>
    <xf numFmtId="168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0" fillId="0" borderId="0"/>
    <xf numFmtId="0" fontId="19" fillId="0" borderId="0"/>
    <xf numFmtId="0" fontId="19" fillId="0" borderId="0"/>
    <xf numFmtId="0" fontId="12" fillId="0" borderId="0"/>
    <xf numFmtId="0" fontId="1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4" fillId="0" borderId="0"/>
    <xf numFmtId="172" fontId="31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1" fillId="0" borderId="3">
      <protection locked="0"/>
    </xf>
    <xf numFmtId="176" fontId="21" fillId="0" borderId="4" applyFont="0" applyFill="0" applyBorder="0" applyAlignment="0" applyProtection="0">
      <alignment horizontal="center"/>
    </xf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2" fontId="21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9" fontId="25" fillId="0" borderId="0" applyFill="0" applyBorder="0" applyAlignment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4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26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27" fillId="0" borderId="0"/>
    <xf numFmtId="170" fontId="26" fillId="0" borderId="0"/>
    <xf numFmtId="171" fontId="26" fillId="0" borderId="0"/>
    <xf numFmtId="0" fontId="27" fillId="0" borderId="0" applyNumberFormat="0">
      <alignment horizontal="left"/>
    </xf>
    <xf numFmtId="40" fontId="18" fillId="19" borderId="5"/>
    <xf numFmtId="40" fontId="18" fillId="20" borderId="1"/>
    <xf numFmtId="40" fontId="18" fillId="21" borderId="5"/>
    <xf numFmtId="40" fontId="18" fillId="22" borderId="1"/>
    <xf numFmtId="49" fontId="28" fillId="23" borderId="6">
      <alignment horizontal="center"/>
    </xf>
    <xf numFmtId="49" fontId="28" fillId="24" borderId="6">
      <alignment horizontal="center"/>
    </xf>
    <xf numFmtId="49" fontId="18" fillId="23" borderId="6">
      <alignment horizontal="center"/>
    </xf>
    <xf numFmtId="49" fontId="18" fillId="24" borderId="6">
      <alignment horizontal="center"/>
    </xf>
    <xf numFmtId="49" fontId="29" fillId="0" borderId="0"/>
    <xf numFmtId="0" fontId="18" fillId="25" borderId="5"/>
    <xf numFmtId="0" fontId="18" fillId="26" borderId="1"/>
    <xf numFmtId="39" fontId="18" fillId="19" borderId="5"/>
    <xf numFmtId="40" fontId="18" fillId="20" borderId="1"/>
    <xf numFmtId="39" fontId="18" fillId="20" borderId="1"/>
    <xf numFmtId="40" fontId="18" fillId="21" borderId="5"/>
    <xf numFmtId="40" fontId="18" fillId="21" borderId="5"/>
    <xf numFmtId="40" fontId="18" fillId="22" borderId="1"/>
    <xf numFmtId="40" fontId="18" fillId="22" borderId="1"/>
    <xf numFmtId="49" fontId="28" fillId="23" borderId="6">
      <alignment vertical="center"/>
    </xf>
    <xf numFmtId="49" fontId="28" fillId="24" borderId="6">
      <alignment vertical="center"/>
    </xf>
    <xf numFmtId="49" fontId="29" fillId="23" borderId="6">
      <alignment vertical="center"/>
    </xf>
    <xf numFmtId="49" fontId="29" fillId="24" borderId="6">
      <alignment vertical="center"/>
    </xf>
    <xf numFmtId="49" fontId="18" fillId="0" borderId="0">
      <alignment horizontal="right"/>
    </xf>
    <xf numFmtId="49" fontId="30" fillId="0" borderId="1">
      <alignment horizontal="right"/>
    </xf>
    <xf numFmtId="49" fontId="30" fillId="0" borderId="5">
      <alignment horizontal="right"/>
    </xf>
    <xf numFmtId="39" fontId="18" fillId="27" borderId="5"/>
    <xf numFmtId="40" fontId="18" fillId="28" borderId="1"/>
    <xf numFmtId="0" fontId="21" fillId="0" borderId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32" borderId="0" applyNumberFormat="0" applyBorder="0" applyAlignment="0" applyProtection="0"/>
    <xf numFmtId="173" fontId="24" fillId="0" borderId="7">
      <protection locked="0"/>
    </xf>
    <xf numFmtId="0" fontId="40" fillId="11" borderId="8" applyNumberFormat="0" applyAlignment="0" applyProtection="0"/>
    <xf numFmtId="0" fontId="41" fillId="13" borderId="9" applyNumberFormat="0" applyAlignment="0" applyProtection="0"/>
    <xf numFmtId="0" fontId="42" fillId="13" borderId="8" applyNumberFormat="0" applyAlignment="0" applyProtection="0"/>
    <xf numFmtId="167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173" fontId="32" fillId="33" borderId="7"/>
    <xf numFmtId="0" fontId="37" fillId="0" borderId="13" applyNumberFormat="0" applyFill="0" applyAlignment="0" applyProtection="0"/>
    <xf numFmtId="0" fontId="18" fillId="0" borderId="0"/>
    <xf numFmtId="0" fontId="43" fillId="34" borderId="14" applyNumberFormat="0" applyAlignment="0" applyProtection="0"/>
    <xf numFmtId="0" fontId="5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33" fillId="0" borderId="0"/>
    <xf numFmtId="0" fontId="33" fillId="0" borderId="0"/>
    <xf numFmtId="0" fontId="18" fillId="0" borderId="0"/>
    <xf numFmtId="0" fontId="34" fillId="0" borderId="0"/>
    <xf numFmtId="0" fontId="33" fillId="0" borderId="0"/>
    <xf numFmtId="0" fontId="18" fillId="0" borderId="0"/>
    <xf numFmtId="0" fontId="11" fillId="0" borderId="0"/>
    <xf numFmtId="0" fontId="18" fillId="0" borderId="0"/>
    <xf numFmtId="0" fontId="21" fillId="0" borderId="0"/>
    <xf numFmtId="0" fontId="35" fillId="0" borderId="0"/>
    <xf numFmtId="0" fontId="18" fillId="0" borderId="0"/>
    <xf numFmtId="0" fontId="35" fillId="0" borderId="0"/>
    <xf numFmtId="0" fontId="14" fillId="0" borderId="0"/>
    <xf numFmtId="0" fontId="22" fillId="0" borderId="0"/>
    <xf numFmtId="0" fontId="34" fillId="0" borderId="0"/>
    <xf numFmtId="0" fontId="22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8" fillId="0" borderId="0"/>
    <xf numFmtId="0" fontId="14" fillId="0" borderId="0"/>
    <xf numFmtId="0" fontId="24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4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10" borderId="15" applyNumberFormat="0" applyFont="0" applyAlignment="0" applyProtection="0"/>
    <xf numFmtId="9" fontId="25" fillId="0" borderId="0" applyFill="0" applyBorder="0" applyAlignment="0" applyProtection="0"/>
    <xf numFmtId="0" fontId="47" fillId="0" borderId="16" applyNumberFormat="0" applyFill="0" applyAlignment="0" applyProtection="0"/>
    <xf numFmtId="0" fontId="26" fillId="0" borderId="0"/>
    <xf numFmtId="0" fontId="24" fillId="0" borderId="0">
      <alignment vertical="top" wrapText="1"/>
    </xf>
    <xf numFmtId="0" fontId="48" fillId="0" borderId="0" applyNumberFormat="0" applyFill="0" applyBorder="0" applyAlignment="0" applyProtection="0"/>
    <xf numFmtId="174" fontId="25" fillId="0" borderId="0" applyFill="0" applyBorder="0" applyAlignment="0" applyProtection="0"/>
    <xf numFmtId="175" fontId="25" fillId="0" borderId="0" applyFill="0" applyBorder="0" applyAlignment="0" applyProtection="0"/>
    <xf numFmtId="43" fontId="14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25" fillId="0" borderId="0" applyFill="0" applyBorder="0" applyAlignment="0" applyProtection="0"/>
    <xf numFmtId="17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9" fillId="7" borderId="0" applyNumberFormat="0" applyBorder="0" applyAlignment="0" applyProtection="0"/>
    <xf numFmtId="172" fontId="31" fillId="0" borderId="0">
      <protection locked="0"/>
    </xf>
    <xf numFmtId="0" fontId="10" fillId="0" borderId="0"/>
    <xf numFmtId="0" fontId="18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5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5" fillId="0" borderId="0"/>
    <xf numFmtId="0" fontId="18" fillId="0" borderId="0"/>
    <xf numFmtId="44" fontId="6" fillId="0" borderId="0" applyFont="0" applyFill="0" applyBorder="0" applyAlignment="0" applyProtection="0"/>
    <xf numFmtId="0" fontId="6" fillId="0" borderId="0"/>
    <xf numFmtId="175" fontId="25" fillId="0" borderId="0" applyFill="0" applyBorder="0" applyAlignment="0" applyProtection="0"/>
    <xf numFmtId="0" fontId="5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/>
    <xf numFmtId="0" fontId="2" fillId="0" borderId="0"/>
    <xf numFmtId="0" fontId="21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1" fillId="0" borderId="0"/>
    <xf numFmtId="43" fontId="56" fillId="0" borderId="0" applyFont="0" applyFill="0" applyBorder="0" applyAlignment="0" applyProtection="0"/>
    <xf numFmtId="0" fontId="19" fillId="0" borderId="0"/>
    <xf numFmtId="0" fontId="65" fillId="0" borderId="0"/>
    <xf numFmtId="168" fontId="18" fillId="0" borderId="0" applyFont="0" applyFill="0" applyBorder="0" applyAlignment="0" applyProtection="0"/>
  </cellStyleXfs>
  <cellXfs count="198">
    <xf numFmtId="0" fontId="0" fillId="0" borderId="0" xfId="0"/>
    <xf numFmtId="0" fontId="16" fillId="0" borderId="1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left" vertical="center"/>
    </xf>
    <xf numFmtId="14" fontId="15" fillId="0" borderId="0" xfId="1" applyNumberFormat="1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center" vertical="center" wrapText="1"/>
    </xf>
    <xf numFmtId="0" fontId="17" fillId="2" borderId="1" xfId="17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/>
    </xf>
    <xf numFmtId="0" fontId="17" fillId="0" borderId="1" xfId="17" applyFont="1" applyBorder="1" applyAlignment="1">
      <alignment horizontal="center" vertical="center" wrapText="1"/>
    </xf>
    <xf numFmtId="0" fontId="17" fillId="0" borderId="1" xfId="14" applyFont="1" applyBorder="1" applyAlignment="1">
      <alignment horizontal="center"/>
    </xf>
    <xf numFmtId="0" fontId="18" fillId="0" borderId="1" xfId="17" applyFont="1" applyFill="1" applyBorder="1" applyAlignment="1">
      <alignment horizontal="center" vertical="center" wrapText="1"/>
    </xf>
    <xf numFmtId="0" fontId="17" fillId="0" borderId="2" xfId="14" applyFont="1" applyBorder="1" applyAlignment="1">
      <alignment horizontal="center"/>
    </xf>
    <xf numFmtId="0" fontId="17" fillId="0" borderId="1" xfId="14" applyFont="1" applyBorder="1"/>
    <xf numFmtId="14" fontId="23" fillId="0" borderId="1" xfId="1" applyNumberFormat="1" applyFont="1" applyFill="1" applyBorder="1" applyAlignment="1">
      <alignment horizontal="left" vertical="center"/>
    </xf>
    <xf numFmtId="4" fontId="23" fillId="0" borderId="1" xfId="14" applyNumberFormat="1" applyFont="1" applyBorder="1" applyAlignment="1">
      <alignment horizontal="center" vertical="center"/>
    </xf>
    <xf numFmtId="0" fontId="54" fillId="0" borderId="0" xfId="0" applyFont="1"/>
    <xf numFmtId="0" fontId="17" fillId="0" borderId="1" xfId="14" applyFont="1" applyBorder="1" applyAlignment="1">
      <alignment horizontal="center" vertical="center" wrapText="1"/>
    </xf>
    <xf numFmtId="0" fontId="17" fillId="2" borderId="1" xfId="17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/>
    </xf>
    <xf numFmtId="0" fontId="17" fillId="0" borderId="1" xfId="17" applyFont="1" applyFill="1" applyBorder="1" applyAlignment="1">
      <alignment horizontal="center" vertical="center" wrapText="1"/>
    </xf>
    <xf numFmtId="0" fontId="17" fillId="0" borderId="1" xfId="17" applyFont="1" applyBorder="1" applyAlignment="1">
      <alignment horizontal="center" vertical="center" wrapText="1"/>
    </xf>
    <xf numFmtId="0" fontId="17" fillId="0" borderId="1" xfId="14" applyFont="1" applyBorder="1" applyAlignment="1">
      <alignment horizontal="center"/>
    </xf>
    <xf numFmtId="0" fontId="18" fillId="0" borderId="1" xfId="17" applyFont="1" applyFill="1" applyBorder="1" applyAlignment="1">
      <alignment horizontal="center" vertical="center" wrapText="1"/>
    </xf>
    <xf numFmtId="0" fontId="17" fillId="0" borderId="1" xfId="14" applyFont="1" applyBorder="1"/>
    <xf numFmtId="4" fontId="16" fillId="0" borderId="1" xfId="14" applyNumberFormat="1" applyFont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2" borderId="2" xfId="14" applyFont="1" applyFill="1" applyBorder="1" applyAlignment="1">
      <alignment horizontal="center" vertical="center" wrapText="1"/>
    </xf>
    <xf numFmtId="0" fontId="57" fillId="0" borderId="18" xfId="13" applyFont="1" applyBorder="1" applyAlignment="1">
      <alignment horizontal="center" vertical="top" wrapText="1"/>
    </xf>
    <xf numFmtId="0" fontId="57" fillId="0" borderId="19" xfId="13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3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2" fillId="0" borderId="1" xfId="0" applyFont="1" applyBorder="1" applyAlignment="1">
      <alignment horizontal="left" vertical="center"/>
    </xf>
    <xf numFmtId="0" fontId="16" fillId="0" borderId="1" xfId="14" applyFont="1" applyFill="1" applyBorder="1" applyAlignment="1">
      <alignment horizontal="center" vertical="center" wrapText="1"/>
    </xf>
    <xf numFmtId="49" fontId="63" fillId="0" borderId="1" xfId="267" applyNumberFormat="1" applyFont="1" applyFill="1" applyBorder="1" applyAlignment="1">
      <alignment horizontal="center" vertical="center" wrapText="1"/>
    </xf>
    <xf numFmtId="3" fontId="16" fillId="0" borderId="1" xfId="14" applyNumberFormat="1" applyFont="1" applyFill="1" applyBorder="1" applyAlignment="1">
      <alignment horizontal="center" vertical="center" wrapText="1"/>
    </xf>
    <xf numFmtId="0" fontId="16" fillId="0" borderId="1" xfId="15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 wrapText="1"/>
    </xf>
    <xf numFmtId="0" fontId="16" fillId="36" borderId="1" xfId="0" applyFont="1" applyFill="1" applyBorder="1" applyAlignment="1">
      <alignment horizontal="center" vertical="center" wrapText="1"/>
    </xf>
    <xf numFmtId="3" fontId="16" fillId="36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179" fontId="16" fillId="21" borderId="1" xfId="91" applyNumberFormat="1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14" applyFont="1" applyFill="1" applyBorder="1" applyAlignment="1">
      <alignment horizontal="center" vertical="center" wrapText="1"/>
    </xf>
    <xf numFmtId="14" fontId="17" fillId="0" borderId="1" xfId="4" applyNumberFormat="1" applyFont="1" applyFill="1" applyBorder="1" applyAlignment="1">
      <alignment horizontal="center" vertical="center"/>
    </xf>
    <xf numFmtId="49" fontId="59" fillId="0" borderId="1" xfId="267" applyNumberFormat="1" applyFont="1" applyFill="1" applyBorder="1" applyAlignment="1">
      <alignment horizontal="center" vertical="center" wrapText="1"/>
    </xf>
    <xf numFmtId="3" fontId="17" fillId="0" borderId="1" xfId="14" applyNumberFormat="1" applyFont="1" applyFill="1" applyBorder="1" applyAlignment="1">
      <alignment horizontal="center" vertical="center" wrapText="1"/>
    </xf>
    <xf numFmtId="0" fontId="17" fillId="36" borderId="1" xfId="0" applyFont="1" applyFill="1" applyBorder="1" applyAlignment="1">
      <alignment horizontal="center" vertical="center" wrapText="1"/>
    </xf>
    <xf numFmtId="3" fontId="17" fillId="36" borderId="1" xfId="0" applyNumberFormat="1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1" xfId="269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2" borderId="1" xfId="269" applyFont="1" applyFill="1" applyBorder="1" applyAlignment="1">
      <alignment horizontal="center" vertical="center" wrapText="1"/>
    </xf>
    <xf numFmtId="4" fontId="58" fillId="0" borderId="1" xfId="269" applyNumberFormat="1" applyFont="1" applyFill="1" applyBorder="1" applyAlignment="1">
      <alignment horizontal="center" vertical="center" wrapText="1"/>
    </xf>
    <xf numFmtId="4" fontId="58" fillId="0" borderId="1" xfId="268" applyNumberFormat="1" applyFont="1" applyFill="1" applyBorder="1" applyAlignment="1">
      <alignment horizontal="center" vertical="center" wrapText="1"/>
    </xf>
    <xf numFmtId="0" fontId="58" fillId="0" borderId="1" xfId="13" applyFont="1" applyBorder="1" applyAlignment="1">
      <alignment horizontal="center" vertical="center" wrapText="1"/>
    </xf>
    <xf numFmtId="4" fontId="58" fillId="0" borderId="1" xfId="0" applyNumberFormat="1" applyFont="1" applyBorder="1" applyAlignment="1">
      <alignment horizontal="center" vertical="center"/>
    </xf>
    <xf numFmtId="0" fontId="58" fillId="0" borderId="1" xfId="14" applyFont="1" applyFill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/>
    </xf>
    <xf numFmtId="0" fontId="58" fillId="0" borderId="1" xfId="14" applyFont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58" fillId="0" borderId="1" xfId="14" applyNumberFormat="1" applyFont="1" applyFill="1" applyBorder="1" applyAlignment="1">
      <alignment horizontal="center" vertical="center" wrapText="1"/>
    </xf>
    <xf numFmtId="0" fontId="58" fillId="36" borderId="1" xfId="0" applyFont="1" applyFill="1" applyBorder="1" applyAlignment="1">
      <alignment horizontal="center" vertical="center" wrapText="1"/>
    </xf>
    <xf numFmtId="3" fontId="58" fillId="36" borderId="1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0" fillId="0" borderId="0" xfId="0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57" fillId="0" borderId="1" xfId="13" applyFont="1" applyBorder="1" applyAlignment="1">
      <alignment horizontal="center" vertical="top" wrapText="1"/>
    </xf>
    <xf numFmtId="0" fontId="58" fillId="0" borderId="1" xfId="269" applyFont="1" applyFill="1" applyBorder="1" applyAlignment="1">
      <alignment horizontal="left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2" borderId="1" xfId="269" applyFont="1" applyFill="1" applyBorder="1" applyAlignment="1">
      <alignment horizontal="left" vertical="center" wrapText="1"/>
    </xf>
    <xf numFmtId="0" fontId="58" fillId="2" borderId="2" xfId="269" applyFont="1" applyFill="1" applyBorder="1" applyAlignment="1">
      <alignment horizontal="left" vertical="center" wrapText="1"/>
    </xf>
    <xf numFmtId="0" fontId="58" fillId="2" borderId="2" xfId="269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4" fontId="23" fillId="0" borderId="1" xfId="269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60" fillId="0" borderId="1" xfId="4" applyFont="1" applyFill="1" applyBorder="1" applyAlignment="1">
      <alignment horizontal="center" vertical="center" wrapText="1"/>
    </xf>
    <xf numFmtId="0" fontId="17" fillId="0" borderId="21" xfId="13" applyFont="1" applyBorder="1" applyAlignment="1">
      <alignment horizontal="center" vertical="center"/>
    </xf>
    <xf numFmtId="180" fontId="17" fillId="21" borderId="1" xfId="91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14" fontId="64" fillId="0" borderId="0" xfId="1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21" xfId="13" applyFont="1" applyBorder="1" applyAlignment="1">
      <alignment horizontal="center" vertical="center"/>
    </xf>
    <xf numFmtId="180" fontId="58" fillId="21" borderId="1" xfId="91" applyNumberFormat="1" applyFont="1" applyBorder="1" applyAlignment="1">
      <alignment horizontal="center" vertical="center"/>
    </xf>
    <xf numFmtId="180" fontId="58" fillId="0" borderId="1" xfId="0" applyNumberFormat="1" applyFont="1" applyBorder="1" applyAlignment="1">
      <alignment horizontal="center" vertical="center"/>
    </xf>
    <xf numFmtId="179" fontId="0" fillId="0" borderId="0" xfId="0" applyNumberFormat="1" applyBorder="1"/>
    <xf numFmtId="179" fontId="60" fillId="0" borderId="0" xfId="0" applyNumberFormat="1" applyFont="1" applyBorder="1" applyAlignment="1">
      <alignment horizontal="left" vertical="center"/>
    </xf>
    <xf numFmtId="0" fontId="17" fillId="0" borderId="2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/>
    </xf>
    <xf numFmtId="180" fontId="17" fillId="0" borderId="1" xfId="91" applyNumberFormat="1" applyFont="1" applyFill="1" applyBorder="1" applyAlignment="1">
      <alignment horizontal="center" vertical="center"/>
    </xf>
    <xf numFmtId="3" fontId="17" fillId="0" borderId="1" xfId="91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14" applyFont="1" applyFill="1" applyBorder="1" applyAlignment="1">
      <alignment horizontal="center"/>
    </xf>
    <xf numFmtId="0" fontId="60" fillId="0" borderId="1" xfId="270" applyFont="1" applyFill="1" applyBorder="1" applyAlignment="1">
      <alignment horizontal="center" vertical="center" wrapText="1"/>
    </xf>
    <xf numFmtId="0" fontId="66" fillId="0" borderId="1" xfId="4" applyFont="1" applyBorder="1" applyAlignment="1">
      <alignment horizontal="center" vertical="center" wrapText="1"/>
    </xf>
    <xf numFmtId="0" fontId="60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62" fillId="0" borderId="1" xfId="4" applyFont="1" applyFill="1" applyBorder="1" applyAlignment="1">
      <alignment horizontal="center" vertical="center" wrapText="1"/>
    </xf>
    <xf numFmtId="14" fontId="58" fillId="0" borderId="1" xfId="4" applyNumberFormat="1" applyFont="1" applyFill="1" applyBorder="1" applyAlignment="1">
      <alignment horizontal="center" vertical="center"/>
    </xf>
    <xf numFmtId="0" fontId="58" fillId="0" borderId="1" xfId="17" applyFont="1" applyFill="1" applyBorder="1" applyAlignment="1">
      <alignment horizontal="center" vertical="center" wrapText="1"/>
    </xf>
    <xf numFmtId="0" fontId="58" fillId="0" borderId="2" xfId="14" applyFont="1" applyFill="1" applyBorder="1" applyAlignment="1">
      <alignment horizontal="center" vertical="center" wrapText="1"/>
    </xf>
    <xf numFmtId="0" fontId="58" fillId="0" borderId="1" xfId="14" applyFont="1" applyFill="1" applyBorder="1" applyAlignment="1">
      <alignment horizontal="center" vertical="center"/>
    </xf>
    <xf numFmtId="0" fontId="67" fillId="0" borderId="1" xfId="17" applyFont="1" applyFill="1" applyBorder="1" applyAlignment="1">
      <alignment horizontal="center" vertical="center" wrapText="1"/>
    </xf>
    <xf numFmtId="180" fontId="58" fillId="0" borderId="1" xfId="91" applyNumberFormat="1" applyFont="1" applyFill="1" applyBorder="1" applyAlignment="1">
      <alignment horizontal="center" vertical="center"/>
    </xf>
    <xf numFmtId="3" fontId="58" fillId="0" borderId="1" xfId="91" applyNumberFormat="1" applyFont="1" applyFill="1" applyBorder="1" applyAlignment="1">
      <alignment horizontal="center" vertical="center"/>
    </xf>
    <xf numFmtId="3" fontId="58" fillId="0" borderId="1" xfId="0" applyNumberFormat="1" applyFont="1" applyFill="1" applyBorder="1" applyAlignment="1">
      <alignment horizontal="center" vertical="center"/>
    </xf>
    <xf numFmtId="0" fontId="58" fillId="0" borderId="1" xfId="14" applyFont="1" applyFill="1" applyBorder="1" applyAlignment="1">
      <alignment horizontal="center"/>
    </xf>
    <xf numFmtId="0" fontId="58" fillId="0" borderId="1" xfId="14" applyFont="1" applyFill="1" applyBorder="1"/>
    <xf numFmtId="0" fontId="58" fillId="2" borderId="1" xfId="17" applyFont="1" applyFill="1" applyBorder="1" applyAlignment="1">
      <alignment horizontal="center" vertical="center" wrapText="1"/>
    </xf>
    <xf numFmtId="0" fontId="58" fillId="2" borderId="2" xfId="14" applyFont="1" applyFill="1" applyBorder="1" applyAlignment="1">
      <alignment horizontal="center" vertical="center" wrapText="1"/>
    </xf>
    <xf numFmtId="4" fontId="58" fillId="0" borderId="1" xfId="14" applyNumberFormat="1" applyFont="1" applyBorder="1" applyAlignment="1">
      <alignment horizontal="center" vertical="center"/>
    </xf>
    <xf numFmtId="0" fontId="58" fillId="0" borderId="2" xfId="14" applyFont="1" applyBorder="1" applyAlignment="1">
      <alignment horizontal="center"/>
    </xf>
    <xf numFmtId="0" fontId="58" fillId="0" borderId="1" xfId="270" applyFont="1" applyFill="1" applyBorder="1" applyAlignment="1">
      <alignment horizontal="center" vertical="center" wrapText="1"/>
    </xf>
    <xf numFmtId="0" fontId="67" fillId="0" borderId="1" xfId="4" applyFont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58" fillId="0" borderId="1" xfId="4" applyFont="1" applyBorder="1" applyAlignment="1">
      <alignment horizontal="center" vertical="center" wrapText="1"/>
    </xf>
    <xf numFmtId="0" fontId="58" fillId="0" borderId="1" xfId="15" applyFont="1" applyFill="1" applyBorder="1" applyAlignment="1">
      <alignment horizontal="center" vertical="center" wrapText="1"/>
    </xf>
    <xf numFmtId="179" fontId="58" fillId="21" borderId="1" xfId="91" applyNumberFormat="1" applyFont="1" applyBorder="1" applyAlignment="1">
      <alignment horizontal="center" vertical="center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0" borderId="1" xfId="21" applyFont="1" applyFill="1" applyBorder="1" applyAlignment="1">
      <alignment horizontal="center" vertical="center" wrapText="1"/>
    </xf>
    <xf numFmtId="0" fontId="58" fillId="0" borderId="21" xfId="14" applyFont="1" applyFill="1" applyBorder="1" applyAlignment="1">
      <alignment horizontal="center" vertical="center" wrapText="1"/>
    </xf>
    <xf numFmtId="0" fontId="58" fillId="0" borderId="1" xfId="20" applyFont="1" applyFill="1" applyBorder="1" applyAlignment="1">
      <alignment horizontal="center" vertical="center" wrapText="1"/>
    </xf>
    <xf numFmtId="0" fontId="58" fillId="0" borderId="2" xfId="15" applyFont="1" applyFill="1" applyBorder="1" applyAlignment="1">
      <alignment horizontal="center" vertical="center" wrapText="1"/>
    </xf>
    <xf numFmtId="3" fontId="58" fillId="0" borderId="2" xfId="14" applyNumberFormat="1" applyFont="1" applyFill="1" applyBorder="1" applyAlignment="1">
      <alignment horizontal="center" vertical="center" wrapText="1"/>
    </xf>
    <xf numFmtId="4" fontId="58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/>
    </xf>
    <xf numFmtId="3" fontId="17" fillId="0" borderId="1" xfId="16" applyNumberFormat="1" applyFont="1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0" fontId="17" fillId="0" borderId="1" xfId="16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178" applyNumberFormat="1" applyFont="1" applyFill="1" applyBorder="1" applyAlignment="1">
      <alignment horizontal="center" vertical="center" wrapText="1"/>
    </xf>
    <xf numFmtId="0" fontId="17" fillId="0" borderId="1" xfId="16" applyNumberFormat="1" applyFont="1" applyFill="1" applyBorder="1" applyAlignment="1">
      <alignment horizontal="center" vertical="center"/>
    </xf>
    <xf numFmtId="3" fontId="58" fillId="0" borderId="1" xfId="0" applyNumberFormat="1" applyFont="1" applyFill="1" applyBorder="1" applyAlignment="1">
      <alignment horizontal="center" vertical="center" wrapText="1"/>
    </xf>
    <xf numFmtId="0" fontId="58" fillId="2" borderId="1" xfId="4" applyFont="1" applyFill="1" applyBorder="1" applyAlignment="1">
      <alignment horizontal="center" vertical="center"/>
    </xf>
    <xf numFmtId="3" fontId="58" fillId="0" borderId="1" xfId="16" applyNumberFormat="1" applyFont="1" applyFill="1" applyBorder="1" applyAlignment="1">
      <alignment horizontal="center" vertical="center" wrapText="1"/>
    </xf>
    <xf numFmtId="3" fontId="58" fillId="0" borderId="1" xfId="4" applyNumberFormat="1" applyFont="1" applyFill="1" applyBorder="1" applyAlignment="1">
      <alignment horizontal="center" vertical="center" wrapText="1"/>
    </xf>
    <xf numFmtId="0" fontId="58" fillId="0" borderId="1" xfId="16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4" fontId="58" fillId="0" borderId="1" xfId="0" applyNumberFormat="1" applyFont="1" applyFill="1" applyBorder="1" applyAlignment="1">
      <alignment horizontal="center" vertical="center" wrapText="1"/>
    </xf>
    <xf numFmtId="4" fontId="58" fillId="0" borderId="1" xfId="178" applyNumberFormat="1" applyFont="1" applyFill="1" applyBorder="1" applyAlignment="1">
      <alignment horizontal="center" vertical="center" wrapText="1"/>
    </xf>
    <xf numFmtId="0" fontId="58" fillId="0" borderId="1" xfId="16" applyNumberFormat="1" applyFont="1" applyFill="1" applyBorder="1" applyAlignment="1">
      <alignment horizontal="center" vertical="center"/>
    </xf>
    <xf numFmtId="0" fontId="58" fillId="2" borderId="1" xfId="4" applyFont="1" applyFill="1" applyBorder="1" applyAlignment="1">
      <alignment horizontal="center" vertical="center" wrapText="1"/>
    </xf>
    <xf numFmtId="3" fontId="17" fillId="2" borderId="1" xfId="14" applyNumberFormat="1" applyFont="1" applyFill="1" applyBorder="1" applyAlignment="1">
      <alignment horizontal="center" vertical="center" wrapText="1"/>
    </xf>
    <xf numFmtId="0" fontId="17" fillId="2" borderId="1" xfId="14" applyFont="1" applyFill="1" applyBorder="1" applyAlignment="1">
      <alignment horizontal="center" vertical="center" wrapText="1"/>
    </xf>
    <xf numFmtId="0" fontId="58" fillId="2" borderId="1" xfId="19" applyNumberFormat="1" applyFont="1" applyFill="1" applyBorder="1" applyAlignment="1">
      <alignment horizontal="center" vertical="center" wrapText="1"/>
    </xf>
    <xf numFmtId="0" fontId="58" fillId="2" borderId="1" xfId="2" applyFont="1" applyFill="1" applyBorder="1" applyAlignment="1">
      <alignment horizontal="center" vertical="center" wrapText="1"/>
    </xf>
    <xf numFmtId="3" fontId="58" fillId="2" borderId="1" xfId="4" applyNumberFormat="1" applyFont="1" applyFill="1" applyBorder="1" applyAlignment="1">
      <alignment horizontal="center" vertical="center"/>
    </xf>
    <xf numFmtId="4" fontId="58" fillId="2" borderId="1" xfId="4" applyNumberFormat="1" applyFont="1" applyFill="1" applyBorder="1" applyAlignment="1">
      <alignment horizontal="center" vertical="center"/>
    </xf>
    <xf numFmtId="3" fontId="58" fillId="2" borderId="1" xfId="14" applyNumberFormat="1" applyFont="1" applyFill="1" applyBorder="1" applyAlignment="1">
      <alignment horizontal="center" vertical="center" wrapText="1"/>
    </xf>
    <xf numFmtId="0" fontId="58" fillId="2" borderId="1" xfId="4" applyNumberFormat="1" applyFont="1" applyFill="1" applyBorder="1" applyAlignment="1">
      <alignment horizontal="center" vertical="center"/>
    </xf>
    <xf numFmtId="0" fontId="58" fillId="2" borderId="1" xfId="14" applyFont="1" applyFill="1" applyBorder="1" applyAlignment="1">
      <alignment horizontal="center" vertical="center" wrapText="1"/>
    </xf>
    <xf numFmtId="0" fontId="17" fillId="2" borderId="1" xfId="20" applyNumberFormat="1" applyFont="1" applyFill="1" applyBorder="1" applyAlignment="1">
      <alignment horizontal="center" vertical="center" wrapText="1"/>
    </xf>
    <xf numFmtId="0" fontId="17" fillId="2" borderId="1" xfId="266" applyFont="1" applyFill="1" applyBorder="1" applyAlignment="1">
      <alignment horizontal="center" vertical="center" wrapText="1"/>
    </xf>
    <xf numFmtId="0" fontId="17" fillId="2" borderId="1" xfId="211" applyFont="1" applyFill="1" applyBorder="1" applyAlignment="1">
      <alignment horizontal="center" vertical="center" wrapText="1"/>
    </xf>
    <xf numFmtId="0" fontId="17" fillId="2" borderId="1" xfId="14" applyFont="1" applyFill="1" applyBorder="1" applyAlignment="1">
      <alignment horizontal="center" vertical="center"/>
    </xf>
    <xf numFmtId="3" fontId="17" fillId="2" borderId="1" xfId="14" applyNumberFormat="1" applyFont="1" applyFill="1" applyBorder="1" applyAlignment="1">
      <alignment horizontal="center" vertical="center"/>
    </xf>
    <xf numFmtId="4" fontId="17" fillId="2" borderId="1" xfId="14" applyNumberFormat="1" applyFont="1" applyFill="1" applyBorder="1" applyAlignment="1">
      <alignment horizontal="center" vertical="center"/>
    </xf>
    <xf numFmtId="0" fontId="17" fillId="2" borderId="1" xfId="14" applyNumberFormat="1" applyFont="1" applyFill="1" applyBorder="1" applyAlignment="1">
      <alignment horizontal="center" vertical="center"/>
    </xf>
    <xf numFmtId="0" fontId="58" fillId="2" borderId="1" xfId="20" applyNumberFormat="1" applyFont="1" applyFill="1" applyBorder="1" applyAlignment="1">
      <alignment horizontal="center" vertical="center" wrapText="1"/>
    </xf>
    <xf numFmtId="0" fontId="58" fillId="2" borderId="1" xfId="266" applyFont="1" applyFill="1" applyBorder="1" applyAlignment="1">
      <alignment horizontal="center" vertical="center" wrapText="1"/>
    </xf>
    <xf numFmtId="0" fontId="58" fillId="2" borderId="1" xfId="211" applyFont="1" applyFill="1" applyBorder="1" applyAlignment="1">
      <alignment horizontal="center" vertical="center" wrapText="1"/>
    </xf>
    <xf numFmtId="0" fontId="58" fillId="2" borderId="1" xfId="14" applyFont="1" applyFill="1" applyBorder="1" applyAlignment="1">
      <alignment horizontal="center" vertical="center"/>
    </xf>
    <xf numFmtId="3" fontId="58" fillId="2" borderId="1" xfId="14" applyNumberFormat="1" applyFont="1" applyFill="1" applyBorder="1" applyAlignment="1">
      <alignment horizontal="center" vertical="center"/>
    </xf>
    <xf numFmtId="4" fontId="58" fillId="2" borderId="1" xfId="14" applyNumberFormat="1" applyFont="1" applyFill="1" applyBorder="1" applyAlignment="1">
      <alignment horizontal="center" vertical="center"/>
    </xf>
    <xf numFmtId="0" fontId="58" fillId="2" borderId="1" xfId="14" applyNumberFormat="1" applyFont="1" applyFill="1" applyBorder="1" applyAlignment="1">
      <alignment horizontal="center" vertical="center"/>
    </xf>
    <xf numFmtId="3" fontId="17" fillId="2" borderId="1" xfId="4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0" fontId="17" fillId="0" borderId="1" xfId="16" applyNumberFormat="1" applyFont="1" applyFill="1" applyBorder="1" applyAlignment="1">
      <alignment horizontal="center" vertical="center" wrapText="1"/>
    </xf>
    <xf numFmtId="3" fontId="58" fillId="2" borderId="1" xfId="4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0" xfId="2" applyFont="1" applyFill="1" applyBorder="1" applyAlignment="1">
      <alignment horizontal="center" vertical="center" wrapText="1"/>
    </xf>
    <xf numFmtId="4" fontId="58" fillId="0" borderId="1" xfId="4" applyNumberFormat="1" applyFont="1" applyFill="1" applyBorder="1" applyAlignment="1">
      <alignment horizontal="center" vertical="center" wrapText="1"/>
    </xf>
    <xf numFmtId="0" fontId="58" fillId="0" borderId="1" xfId="16" applyNumberFormat="1" applyFont="1" applyFill="1" applyBorder="1" applyAlignment="1">
      <alignment horizontal="center" vertical="center" wrapText="1"/>
    </xf>
    <xf numFmtId="0" fontId="58" fillId="0" borderId="20" xfId="4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71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1_Разд7.1 -  автоматиз  и информац  технологии" xfId="270"/>
    <cellStyle name="Обычный_Лист2" xfId="267"/>
    <cellStyle name="Обычный_Производственная программа на 2006 год ДОТиОС АО РД КМГ" xfId="269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" xfId="268" builtinId="3"/>
    <cellStyle name="Финансовый 2" xfId="10"/>
    <cellStyle name="Финансовый 2 2" xfId="179"/>
    <cellStyle name="Финансовый 2 3" xfId="178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stru.skc.kz/ru/ntru/detail/?kpved=63.99.10.9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I1" zoomScale="80" zoomScaleNormal="80" workbookViewId="0">
      <selection activeCell="Y52" sqref="Y52"/>
    </sheetView>
  </sheetViews>
  <sheetFormatPr defaultRowHeight="15"/>
  <cols>
    <col min="1" max="1" width="17" customWidth="1"/>
    <col min="4" max="4" width="12" customWidth="1"/>
    <col min="5" max="5" width="26.7109375" customWidth="1"/>
    <col min="6" max="6" width="23.85546875" customWidth="1"/>
    <col min="7" max="7" width="31.140625" customWidth="1"/>
    <col min="8" max="8" width="32" customWidth="1"/>
    <col min="9" max="9" width="33" customWidth="1"/>
    <col min="10" max="10" width="32" customWidth="1"/>
    <col min="13" max="13" width="11.42578125" customWidth="1"/>
    <col min="14" max="14" width="11.85546875" customWidth="1"/>
    <col min="15" max="15" width="13.28515625" customWidth="1"/>
    <col min="16" max="16" width="15.5703125" customWidth="1"/>
    <col min="17" max="17" width="9.140625" customWidth="1"/>
    <col min="18" max="18" width="14.85546875" customWidth="1"/>
    <col min="19" max="19" width="31.28515625" customWidth="1"/>
    <col min="20" max="20" width="9.140625" customWidth="1"/>
    <col min="21" max="21" width="11.28515625" customWidth="1"/>
    <col min="22" max="22" width="9.140625" customWidth="1"/>
    <col min="23" max="23" width="17.42578125" customWidth="1"/>
    <col min="24" max="24" width="19.42578125" customWidth="1"/>
    <col min="25" max="25" width="18" customWidth="1"/>
    <col min="26" max="26" width="6.5703125" customWidth="1"/>
    <col min="28" max="28" width="18" customWidth="1"/>
  </cols>
  <sheetData>
    <row r="1" spans="1:28">
      <c r="X1" s="21" t="s">
        <v>31</v>
      </c>
    </row>
    <row r="2" spans="1:28">
      <c r="X2" s="21" t="s">
        <v>233</v>
      </c>
    </row>
    <row r="4" spans="1:28">
      <c r="B4" s="197" t="s">
        <v>232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1:28" ht="77.25" thickBot="1">
      <c r="A5" s="9"/>
      <c r="B5" s="7" t="s">
        <v>0</v>
      </c>
      <c r="C5" s="1" t="s">
        <v>1</v>
      </c>
      <c r="D5" s="4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5" t="s">
        <v>17</v>
      </c>
      <c r="T5" s="5" t="s">
        <v>18</v>
      </c>
      <c r="U5" s="5" t="s">
        <v>19</v>
      </c>
      <c r="V5" s="6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</row>
    <row r="6" spans="1:28">
      <c r="A6" s="9"/>
      <c r="B6" s="33">
        <v>1</v>
      </c>
      <c r="C6" s="34">
        <v>2</v>
      </c>
      <c r="D6" s="34">
        <v>3</v>
      </c>
      <c r="E6" s="34">
        <v>4</v>
      </c>
      <c r="F6" s="34"/>
      <c r="G6" s="34">
        <v>5</v>
      </c>
      <c r="H6" s="34"/>
      <c r="I6" s="34">
        <v>6</v>
      </c>
      <c r="J6" s="34"/>
      <c r="K6" s="34">
        <v>7</v>
      </c>
      <c r="L6" s="34">
        <v>8</v>
      </c>
      <c r="M6" s="34">
        <v>9</v>
      </c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  <c r="T6" s="34">
        <v>16</v>
      </c>
      <c r="U6" s="34">
        <v>17</v>
      </c>
      <c r="V6" s="34">
        <v>18</v>
      </c>
      <c r="W6" s="34">
        <v>19</v>
      </c>
      <c r="X6" s="34">
        <v>20</v>
      </c>
      <c r="Y6" s="34">
        <v>21</v>
      </c>
      <c r="Z6" s="34">
        <v>22</v>
      </c>
      <c r="AA6" s="34">
        <v>23</v>
      </c>
      <c r="AB6" s="34">
        <v>24</v>
      </c>
    </row>
    <row r="7" spans="1:28">
      <c r="A7" s="9"/>
      <c r="B7" s="19" t="s">
        <v>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>
      <c r="A8" s="9"/>
      <c r="B8" s="19" t="s">
        <v>35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63.75">
      <c r="A9" s="97" t="s">
        <v>73</v>
      </c>
      <c r="B9" s="115" t="s">
        <v>62</v>
      </c>
      <c r="C9" s="72" t="s">
        <v>38</v>
      </c>
      <c r="D9" s="116" t="s">
        <v>63</v>
      </c>
      <c r="E9" s="116" t="s">
        <v>64</v>
      </c>
      <c r="F9" s="116" t="s">
        <v>65</v>
      </c>
      <c r="G9" s="117" t="s">
        <v>66</v>
      </c>
      <c r="H9" s="117" t="s">
        <v>67</v>
      </c>
      <c r="I9" s="117" t="s">
        <v>68</v>
      </c>
      <c r="J9" s="117" t="s">
        <v>69</v>
      </c>
      <c r="K9" s="118" t="s">
        <v>43</v>
      </c>
      <c r="L9" s="116">
        <v>0</v>
      </c>
      <c r="M9" s="65">
        <v>710000000</v>
      </c>
      <c r="N9" s="66" t="s">
        <v>70</v>
      </c>
      <c r="O9" s="65" t="s">
        <v>71</v>
      </c>
      <c r="P9" s="66" t="s">
        <v>70</v>
      </c>
      <c r="Q9" s="72" t="s">
        <v>40</v>
      </c>
      <c r="R9" s="72" t="s">
        <v>52</v>
      </c>
      <c r="S9" s="72" t="s">
        <v>49</v>
      </c>
      <c r="T9" s="118">
        <v>839</v>
      </c>
      <c r="U9" s="119" t="s">
        <v>72</v>
      </c>
      <c r="V9" s="118">
        <v>1</v>
      </c>
      <c r="W9" s="120">
        <v>34963000</v>
      </c>
      <c r="X9" s="121">
        <v>34963000</v>
      </c>
      <c r="Y9" s="122">
        <f>X9*1.12</f>
        <v>39158560</v>
      </c>
      <c r="Z9" s="123"/>
      <c r="AA9" s="118">
        <v>2014</v>
      </c>
      <c r="AB9" s="124"/>
    </row>
    <row r="10" spans="1:28" ht="51">
      <c r="A10" s="98" t="s">
        <v>73</v>
      </c>
      <c r="B10" s="115" t="s">
        <v>75</v>
      </c>
      <c r="C10" s="65" t="s">
        <v>38</v>
      </c>
      <c r="D10" s="125" t="s">
        <v>76</v>
      </c>
      <c r="E10" s="125" t="s">
        <v>77</v>
      </c>
      <c r="F10" s="125" t="s">
        <v>78</v>
      </c>
      <c r="G10" s="126" t="s">
        <v>79</v>
      </c>
      <c r="H10" s="126" t="s">
        <v>80</v>
      </c>
      <c r="I10" s="126" t="s">
        <v>81</v>
      </c>
      <c r="J10" s="126" t="s">
        <v>82</v>
      </c>
      <c r="K10" s="73" t="s">
        <v>43</v>
      </c>
      <c r="L10" s="116">
        <v>0</v>
      </c>
      <c r="M10" s="65">
        <v>710000000</v>
      </c>
      <c r="N10" s="66" t="s">
        <v>39</v>
      </c>
      <c r="O10" s="116" t="s">
        <v>83</v>
      </c>
      <c r="P10" s="74" t="s">
        <v>84</v>
      </c>
      <c r="Q10" s="74" t="s">
        <v>40</v>
      </c>
      <c r="R10" s="74" t="s">
        <v>85</v>
      </c>
      <c r="S10" s="74" t="s">
        <v>49</v>
      </c>
      <c r="T10" s="73">
        <v>796</v>
      </c>
      <c r="U10" s="116" t="s">
        <v>86</v>
      </c>
      <c r="V10" s="73">
        <v>1</v>
      </c>
      <c r="W10" s="127">
        <f>21529665</f>
        <v>21529665</v>
      </c>
      <c r="X10" s="127">
        <f>V10*W10</f>
        <v>21529665</v>
      </c>
      <c r="Y10" s="127">
        <f t="shared" ref="Y10:Y12" si="0">X10*1.12</f>
        <v>24113224.800000001</v>
      </c>
      <c r="Z10" s="128"/>
      <c r="AA10" s="73">
        <v>2014</v>
      </c>
      <c r="AB10" s="74" t="s">
        <v>235</v>
      </c>
    </row>
    <row r="11" spans="1:28" ht="76.5">
      <c r="A11" s="98" t="s">
        <v>73</v>
      </c>
      <c r="B11" s="115" t="s">
        <v>87</v>
      </c>
      <c r="C11" s="65" t="s">
        <v>38</v>
      </c>
      <c r="D11" s="125" t="s">
        <v>76</v>
      </c>
      <c r="E11" s="125" t="s">
        <v>77</v>
      </c>
      <c r="F11" s="125" t="s">
        <v>78</v>
      </c>
      <c r="G11" s="126" t="s">
        <v>79</v>
      </c>
      <c r="H11" s="126" t="s">
        <v>80</v>
      </c>
      <c r="I11" s="126" t="s">
        <v>88</v>
      </c>
      <c r="J11" s="126" t="s">
        <v>89</v>
      </c>
      <c r="K11" s="73" t="s">
        <v>43</v>
      </c>
      <c r="L11" s="116">
        <v>0</v>
      </c>
      <c r="M11" s="65">
        <v>710000000</v>
      </c>
      <c r="N11" s="66" t="s">
        <v>39</v>
      </c>
      <c r="O11" s="116" t="s">
        <v>83</v>
      </c>
      <c r="P11" s="74" t="s">
        <v>84</v>
      </c>
      <c r="Q11" s="74" t="s">
        <v>40</v>
      </c>
      <c r="R11" s="74" t="s">
        <v>85</v>
      </c>
      <c r="S11" s="74" t="s">
        <v>49</v>
      </c>
      <c r="T11" s="73">
        <v>796</v>
      </c>
      <c r="U11" s="116" t="s">
        <v>86</v>
      </c>
      <c r="V11" s="73">
        <v>32</v>
      </c>
      <c r="W11" s="127">
        <f>69678480/V11</f>
        <v>2177452.5</v>
      </c>
      <c r="X11" s="127">
        <f>V11*W11</f>
        <v>69678480</v>
      </c>
      <c r="Y11" s="127">
        <f t="shared" si="0"/>
        <v>78039897.600000009</v>
      </c>
      <c r="Z11" s="128"/>
      <c r="AA11" s="73">
        <v>2014</v>
      </c>
      <c r="AB11" s="74" t="s">
        <v>235</v>
      </c>
    </row>
    <row r="12" spans="1:28" ht="51">
      <c r="A12" s="98" t="s">
        <v>73</v>
      </c>
      <c r="B12" s="115" t="s">
        <v>90</v>
      </c>
      <c r="C12" s="65" t="s">
        <v>38</v>
      </c>
      <c r="D12" s="125" t="s">
        <v>76</v>
      </c>
      <c r="E12" s="125" t="s">
        <v>77</v>
      </c>
      <c r="F12" s="125" t="s">
        <v>78</v>
      </c>
      <c r="G12" s="126" t="s">
        <v>79</v>
      </c>
      <c r="H12" s="126" t="s">
        <v>80</v>
      </c>
      <c r="I12" s="126" t="s">
        <v>91</v>
      </c>
      <c r="J12" s="126" t="s">
        <v>92</v>
      </c>
      <c r="K12" s="73" t="s">
        <v>43</v>
      </c>
      <c r="L12" s="116">
        <v>0</v>
      </c>
      <c r="M12" s="65">
        <v>710000000</v>
      </c>
      <c r="N12" s="66" t="s">
        <v>39</v>
      </c>
      <c r="O12" s="116" t="s">
        <v>83</v>
      </c>
      <c r="P12" s="74" t="s">
        <v>84</v>
      </c>
      <c r="Q12" s="74" t="s">
        <v>40</v>
      </c>
      <c r="R12" s="74" t="s">
        <v>85</v>
      </c>
      <c r="S12" s="74" t="s">
        <v>49</v>
      </c>
      <c r="T12" s="73">
        <v>796</v>
      </c>
      <c r="U12" s="116" t="s">
        <v>86</v>
      </c>
      <c r="V12" s="73">
        <v>1</v>
      </c>
      <c r="W12" s="127">
        <f>32490600/V12</f>
        <v>32490600</v>
      </c>
      <c r="X12" s="127">
        <f>V12*W12</f>
        <v>32490600</v>
      </c>
      <c r="Y12" s="127">
        <f t="shared" si="0"/>
        <v>36389472</v>
      </c>
      <c r="Z12" s="128"/>
      <c r="AA12" s="73">
        <v>2014</v>
      </c>
      <c r="AB12" s="74" t="s">
        <v>235</v>
      </c>
    </row>
    <row r="13" spans="1:28">
      <c r="A13" s="97"/>
      <c r="B13" s="89" t="s">
        <v>34</v>
      </c>
      <c r="C13" s="85"/>
      <c r="D13" s="86"/>
      <c r="E13" s="84"/>
      <c r="F13" s="86"/>
      <c r="G13" s="87"/>
      <c r="H13" s="87"/>
      <c r="I13" s="87"/>
      <c r="J13" s="87"/>
      <c r="K13" s="64"/>
      <c r="L13" s="73"/>
      <c r="M13" s="65"/>
      <c r="N13" s="66"/>
      <c r="O13" s="65"/>
      <c r="P13" s="66"/>
      <c r="Q13" s="64"/>
      <c r="R13" s="64"/>
      <c r="S13" s="67"/>
      <c r="T13" s="67"/>
      <c r="U13" s="67"/>
      <c r="V13" s="67"/>
      <c r="W13" s="68"/>
      <c r="X13" s="20">
        <f>SUM(X9:X12)</f>
        <v>158661745</v>
      </c>
      <c r="Y13" s="20">
        <f>SUM(Y9:Y12)</f>
        <v>177701154.40000001</v>
      </c>
      <c r="Z13" s="88"/>
      <c r="AA13" s="64"/>
      <c r="AB13" s="64"/>
    </row>
    <row r="14" spans="1:28">
      <c r="A14" s="97"/>
      <c r="B14" s="19" t="s">
        <v>180</v>
      </c>
      <c r="C14" s="85"/>
      <c r="D14" s="86"/>
      <c r="E14" s="84"/>
      <c r="F14" s="86"/>
      <c r="G14" s="87"/>
      <c r="H14" s="87"/>
      <c r="I14" s="87"/>
      <c r="J14" s="87"/>
      <c r="K14" s="64"/>
      <c r="L14" s="73"/>
      <c r="M14" s="65"/>
      <c r="N14" s="66"/>
      <c r="O14" s="65"/>
      <c r="P14" s="66"/>
      <c r="Q14" s="64"/>
      <c r="R14" s="64"/>
      <c r="S14" s="67"/>
      <c r="T14" s="67"/>
      <c r="U14" s="67"/>
      <c r="V14" s="67"/>
      <c r="W14" s="68"/>
      <c r="X14" s="20"/>
      <c r="Y14" s="20"/>
      <c r="Z14" s="88"/>
      <c r="AA14" s="64"/>
      <c r="AB14" s="64"/>
    </row>
    <row r="15" spans="1:28" ht="63.75">
      <c r="A15" s="98" t="s">
        <v>191</v>
      </c>
      <c r="B15" s="63" t="s">
        <v>181</v>
      </c>
      <c r="C15" s="165" t="s">
        <v>38</v>
      </c>
      <c r="D15" s="157" t="s">
        <v>182</v>
      </c>
      <c r="E15" s="157" t="s">
        <v>183</v>
      </c>
      <c r="F15" s="157" t="s">
        <v>184</v>
      </c>
      <c r="G15" s="157" t="s">
        <v>185</v>
      </c>
      <c r="H15" s="157" t="s">
        <v>186</v>
      </c>
      <c r="I15" s="157" t="s">
        <v>187</v>
      </c>
      <c r="J15" s="157" t="s">
        <v>188</v>
      </c>
      <c r="K15" s="157" t="s">
        <v>43</v>
      </c>
      <c r="L15" s="153">
        <v>50</v>
      </c>
      <c r="M15" s="157">
        <v>231010000</v>
      </c>
      <c r="N15" s="166" t="s">
        <v>189</v>
      </c>
      <c r="O15" s="162" t="s">
        <v>71</v>
      </c>
      <c r="P15" s="157" t="s">
        <v>190</v>
      </c>
      <c r="Q15" s="153"/>
      <c r="R15" s="166" t="s">
        <v>48</v>
      </c>
      <c r="S15" s="162" t="s">
        <v>47</v>
      </c>
      <c r="T15" s="153"/>
      <c r="U15" s="153"/>
      <c r="V15" s="167"/>
      <c r="W15" s="168"/>
      <c r="X15" s="167">
        <v>575132990</v>
      </c>
      <c r="Y15" s="169">
        <v>644148948.80000007</v>
      </c>
      <c r="Z15" s="153"/>
      <c r="AA15" s="170">
        <v>2014</v>
      </c>
      <c r="AB15" s="171" t="s">
        <v>237</v>
      </c>
    </row>
    <row r="16" spans="1:28">
      <c r="A16" s="97"/>
      <c r="B16" s="89" t="s">
        <v>192</v>
      </c>
      <c r="C16" s="85"/>
      <c r="D16" s="86"/>
      <c r="E16" s="84"/>
      <c r="F16" s="86"/>
      <c r="G16" s="87"/>
      <c r="H16" s="87"/>
      <c r="I16" s="87"/>
      <c r="J16" s="87"/>
      <c r="K16" s="64"/>
      <c r="L16" s="73"/>
      <c r="M16" s="65"/>
      <c r="N16" s="66"/>
      <c r="O16" s="65"/>
      <c r="P16" s="66"/>
      <c r="Q16" s="64"/>
      <c r="R16" s="64"/>
      <c r="S16" s="67"/>
      <c r="T16" s="67"/>
      <c r="U16" s="67"/>
      <c r="V16" s="67"/>
      <c r="W16" s="68"/>
      <c r="X16" s="20">
        <f>X15</f>
        <v>575132990</v>
      </c>
      <c r="Y16" s="20">
        <f>Y15</f>
        <v>644148948.80000007</v>
      </c>
      <c r="Z16" s="88"/>
      <c r="AA16" s="64"/>
      <c r="AB16" s="64"/>
    </row>
    <row r="17" spans="1:28">
      <c r="A17" s="97"/>
      <c r="B17" s="19" t="s">
        <v>32</v>
      </c>
      <c r="C17" s="85"/>
      <c r="D17" s="86"/>
      <c r="E17" s="84"/>
      <c r="F17" s="86"/>
      <c r="G17" s="87"/>
      <c r="H17" s="87"/>
      <c r="I17" s="87"/>
      <c r="J17" s="87"/>
      <c r="K17" s="64"/>
      <c r="L17" s="73"/>
      <c r="M17" s="65"/>
      <c r="N17" s="66"/>
      <c r="O17" s="65"/>
      <c r="P17" s="66"/>
      <c r="Q17" s="64"/>
      <c r="R17" s="64"/>
      <c r="S17" s="67"/>
      <c r="T17" s="67"/>
      <c r="U17" s="67"/>
      <c r="V17" s="67"/>
      <c r="W17" s="68"/>
      <c r="X17" s="68"/>
      <c r="Y17" s="69"/>
      <c r="Z17" s="88"/>
      <c r="AA17" s="64"/>
      <c r="AB17" s="64"/>
    </row>
    <row r="18" spans="1:28" ht="63.75">
      <c r="A18" s="98" t="s">
        <v>73</v>
      </c>
      <c r="B18" s="63" t="s">
        <v>119</v>
      </c>
      <c r="C18" s="74" t="s">
        <v>38</v>
      </c>
      <c r="D18" s="129" t="s">
        <v>120</v>
      </c>
      <c r="E18" s="129" t="s">
        <v>121</v>
      </c>
      <c r="F18" s="129" t="s">
        <v>122</v>
      </c>
      <c r="G18" s="129" t="s">
        <v>123</v>
      </c>
      <c r="H18" s="129" t="s">
        <v>124</v>
      </c>
      <c r="I18" s="129" t="s">
        <v>125</v>
      </c>
      <c r="J18" s="129" t="s">
        <v>126</v>
      </c>
      <c r="K18" s="129" t="s">
        <v>43</v>
      </c>
      <c r="L18" s="130">
        <v>5</v>
      </c>
      <c r="M18" s="85">
        <v>710000000</v>
      </c>
      <c r="N18" s="66" t="s">
        <v>70</v>
      </c>
      <c r="O18" s="65" t="s">
        <v>71</v>
      </c>
      <c r="P18" s="131" t="s">
        <v>127</v>
      </c>
      <c r="Q18" s="132"/>
      <c r="R18" s="74" t="s">
        <v>128</v>
      </c>
      <c r="S18" s="74" t="s">
        <v>49</v>
      </c>
      <c r="T18" s="133"/>
      <c r="U18" s="133"/>
      <c r="V18" s="133"/>
      <c r="W18" s="132"/>
      <c r="X18" s="100">
        <f>(1293214.29+289071.43+502071.43+45642.85)</f>
        <v>2130000</v>
      </c>
      <c r="Y18" s="101">
        <f t="shared" ref="Y18" si="1">X18*1.12</f>
        <v>2385600</v>
      </c>
      <c r="Z18" s="131"/>
      <c r="AA18" s="133">
        <v>2014</v>
      </c>
      <c r="AB18" s="131" t="s">
        <v>42</v>
      </c>
    </row>
    <row r="19" spans="1:28" ht="63.75">
      <c r="A19" s="97" t="s">
        <v>73</v>
      </c>
      <c r="B19" s="63" t="s">
        <v>93</v>
      </c>
      <c r="C19" s="72" t="s">
        <v>38</v>
      </c>
      <c r="D19" s="75" t="s">
        <v>94</v>
      </c>
      <c r="E19" s="76" t="s">
        <v>95</v>
      </c>
      <c r="F19" s="76" t="s">
        <v>96</v>
      </c>
      <c r="G19" s="134" t="s">
        <v>97</v>
      </c>
      <c r="H19" s="76" t="s">
        <v>96</v>
      </c>
      <c r="I19" s="76" t="s">
        <v>98</v>
      </c>
      <c r="J19" s="76" t="s">
        <v>99</v>
      </c>
      <c r="K19" s="73" t="s">
        <v>41</v>
      </c>
      <c r="L19" s="73">
        <v>0</v>
      </c>
      <c r="M19" s="65">
        <v>710000000</v>
      </c>
      <c r="N19" s="66" t="s">
        <v>39</v>
      </c>
      <c r="O19" s="65" t="s">
        <v>100</v>
      </c>
      <c r="P19" s="74" t="s">
        <v>101</v>
      </c>
      <c r="Q19" s="73"/>
      <c r="R19" s="74" t="s">
        <v>52</v>
      </c>
      <c r="S19" s="74" t="s">
        <v>49</v>
      </c>
      <c r="T19" s="73"/>
      <c r="U19" s="77"/>
      <c r="V19" s="78"/>
      <c r="W19" s="71"/>
      <c r="X19" s="135">
        <f>2400000+480000</f>
        <v>2880000</v>
      </c>
      <c r="Y19" s="71">
        <f>X19*1.12</f>
        <v>3225600.0000000005</v>
      </c>
      <c r="Z19" s="71"/>
      <c r="AA19" s="70">
        <v>2014</v>
      </c>
      <c r="AB19" s="74" t="s">
        <v>235</v>
      </c>
    </row>
    <row r="20" spans="1:28" ht="51">
      <c r="A20" s="97" t="s">
        <v>73</v>
      </c>
      <c r="B20" s="63" t="s">
        <v>102</v>
      </c>
      <c r="C20" s="74" t="s">
        <v>38</v>
      </c>
      <c r="D20" s="129" t="s">
        <v>103</v>
      </c>
      <c r="E20" s="129" t="s">
        <v>104</v>
      </c>
      <c r="F20" s="129" t="s">
        <v>105</v>
      </c>
      <c r="G20" s="129" t="s">
        <v>106</v>
      </c>
      <c r="H20" s="129" t="s">
        <v>107</v>
      </c>
      <c r="I20" s="129" t="s">
        <v>108</v>
      </c>
      <c r="J20" s="129" t="s">
        <v>109</v>
      </c>
      <c r="K20" s="129" t="s">
        <v>110</v>
      </c>
      <c r="L20" s="130">
        <v>70</v>
      </c>
      <c r="M20" s="85">
        <v>710000000</v>
      </c>
      <c r="N20" s="66" t="s">
        <v>70</v>
      </c>
      <c r="O20" s="133" t="s">
        <v>111</v>
      </c>
      <c r="P20" s="136" t="s">
        <v>44</v>
      </c>
      <c r="Q20" s="137"/>
      <c r="R20" s="74" t="s">
        <v>112</v>
      </c>
      <c r="S20" s="74" t="s">
        <v>49</v>
      </c>
      <c r="T20" s="138"/>
      <c r="U20" s="137"/>
      <c r="V20" s="72"/>
      <c r="W20" s="72"/>
      <c r="X20" s="100">
        <f>679000</f>
        <v>679000</v>
      </c>
      <c r="Y20" s="101">
        <f>X20*1.12</f>
        <v>760480.00000000012</v>
      </c>
      <c r="Z20" s="131"/>
      <c r="AA20" s="133">
        <v>2014</v>
      </c>
      <c r="AB20" s="74" t="s">
        <v>235</v>
      </c>
    </row>
    <row r="21" spans="1:28" ht="51">
      <c r="A21" s="97" t="s">
        <v>73</v>
      </c>
      <c r="B21" s="63" t="s">
        <v>113</v>
      </c>
      <c r="C21" s="74" t="s">
        <v>38</v>
      </c>
      <c r="D21" s="129" t="s">
        <v>114</v>
      </c>
      <c r="E21" s="129" t="s">
        <v>115</v>
      </c>
      <c r="F21" s="139" t="s">
        <v>116</v>
      </c>
      <c r="G21" s="139" t="s">
        <v>115</v>
      </c>
      <c r="H21" s="139" t="s">
        <v>116</v>
      </c>
      <c r="I21" s="139" t="s">
        <v>117</v>
      </c>
      <c r="J21" s="139" t="s">
        <v>118</v>
      </c>
      <c r="K21" s="129" t="s">
        <v>110</v>
      </c>
      <c r="L21" s="130">
        <v>20</v>
      </c>
      <c r="M21" s="85">
        <v>710000000</v>
      </c>
      <c r="N21" s="66" t="s">
        <v>70</v>
      </c>
      <c r="O21" s="133" t="s">
        <v>111</v>
      </c>
      <c r="P21" s="136" t="s">
        <v>44</v>
      </c>
      <c r="Q21" s="137"/>
      <c r="R21" s="74" t="s">
        <v>112</v>
      </c>
      <c r="S21" s="74" t="s">
        <v>49</v>
      </c>
      <c r="T21" s="138"/>
      <c r="U21" s="137"/>
      <c r="V21" s="72"/>
      <c r="W21" s="72"/>
      <c r="X21" s="100">
        <v>400000</v>
      </c>
      <c r="Y21" s="101">
        <f>X21*1.12</f>
        <v>448000.00000000006</v>
      </c>
      <c r="Z21" s="131"/>
      <c r="AA21" s="133">
        <v>2014</v>
      </c>
      <c r="AB21" s="74" t="s">
        <v>235</v>
      </c>
    </row>
    <row r="22" spans="1:28" ht="63.75">
      <c r="A22" s="97" t="s">
        <v>139</v>
      </c>
      <c r="B22" s="63" t="s">
        <v>130</v>
      </c>
      <c r="C22" s="72" t="s">
        <v>38</v>
      </c>
      <c r="D22" s="75" t="s">
        <v>131</v>
      </c>
      <c r="E22" s="76" t="s">
        <v>132</v>
      </c>
      <c r="F22" s="76" t="s">
        <v>133</v>
      </c>
      <c r="G22" s="140" t="s">
        <v>134</v>
      </c>
      <c r="H22" s="141" t="s">
        <v>135</v>
      </c>
      <c r="I22" s="141" t="s">
        <v>136</v>
      </c>
      <c r="J22" s="141" t="s">
        <v>137</v>
      </c>
      <c r="K22" s="118" t="s">
        <v>110</v>
      </c>
      <c r="L22" s="73">
        <v>80</v>
      </c>
      <c r="M22" s="65">
        <v>710000000</v>
      </c>
      <c r="N22" s="66" t="s">
        <v>39</v>
      </c>
      <c r="O22" s="65" t="s">
        <v>71</v>
      </c>
      <c r="P22" s="74" t="s">
        <v>44</v>
      </c>
      <c r="Q22" s="73"/>
      <c r="R22" s="74" t="s">
        <v>52</v>
      </c>
      <c r="S22" s="74" t="s">
        <v>138</v>
      </c>
      <c r="T22" s="73"/>
      <c r="U22" s="77"/>
      <c r="V22" s="78"/>
      <c r="W22" s="71"/>
      <c r="X22" s="135">
        <v>2445840</v>
      </c>
      <c r="Y22" s="71">
        <f>X22*1.12</f>
        <v>2739340.8000000003</v>
      </c>
      <c r="Z22" s="142"/>
      <c r="AA22" s="70">
        <v>2014</v>
      </c>
      <c r="AB22" s="74" t="s">
        <v>236</v>
      </c>
    </row>
    <row r="23" spans="1:28" ht="114.75">
      <c r="A23" s="97" t="s">
        <v>139</v>
      </c>
      <c r="B23" s="63" t="s">
        <v>140</v>
      </c>
      <c r="C23" s="72" t="s">
        <v>38</v>
      </c>
      <c r="D23" s="75" t="s">
        <v>131</v>
      </c>
      <c r="E23" s="76" t="s">
        <v>132</v>
      </c>
      <c r="F23" s="76" t="s">
        <v>133</v>
      </c>
      <c r="G23" s="140" t="s">
        <v>134</v>
      </c>
      <c r="H23" s="141" t="s">
        <v>135</v>
      </c>
      <c r="I23" s="141" t="s">
        <v>141</v>
      </c>
      <c r="J23" s="141" t="s">
        <v>142</v>
      </c>
      <c r="K23" s="118" t="s">
        <v>45</v>
      </c>
      <c r="L23" s="73">
        <v>80</v>
      </c>
      <c r="M23" s="65">
        <v>710000000</v>
      </c>
      <c r="N23" s="66" t="s">
        <v>39</v>
      </c>
      <c r="O23" s="65" t="s">
        <v>83</v>
      </c>
      <c r="P23" s="74" t="s">
        <v>44</v>
      </c>
      <c r="Q23" s="73"/>
      <c r="R23" s="74" t="s">
        <v>52</v>
      </c>
      <c r="S23" s="74" t="s">
        <v>138</v>
      </c>
      <c r="T23" s="73"/>
      <c r="U23" s="77"/>
      <c r="V23" s="78"/>
      <c r="W23" s="71"/>
      <c r="X23" s="135">
        <v>11804800</v>
      </c>
      <c r="Y23" s="71">
        <f>X23*1.12</f>
        <v>13221376.000000002</v>
      </c>
      <c r="Z23" s="142"/>
      <c r="AA23" s="70">
        <v>2014</v>
      </c>
      <c r="AB23" s="74" t="s">
        <v>235</v>
      </c>
    </row>
    <row r="24" spans="1:28" ht="63.75">
      <c r="A24" s="98" t="s">
        <v>51</v>
      </c>
      <c r="B24" s="63" t="s">
        <v>143</v>
      </c>
      <c r="C24" s="72" t="s">
        <v>38</v>
      </c>
      <c r="D24" s="66" t="s">
        <v>144</v>
      </c>
      <c r="E24" s="131" t="s">
        <v>145</v>
      </c>
      <c r="F24" s="65" t="s">
        <v>146</v>
      </c>
      <c r="G24" s="131" t="s">
        <v>147</v>
      </c>
      <c r="H24" s="65" t="s">
        <v>148</v>
      </c>
      <c r="I24" s="152" t="s">
        <v>149</v>
      </c>
      <c r="J24" s="152" t="s">
        <v>150</v>
      </c>
      <c r="K24" s="153" t="s">
        <v>45</v>
      </c>
      <c r="L24" s="154">
        <v>50</v>
      </c>
      <c r="M24" s="65">
        <v>710000000</v>
      </c>
      <c r="N24" s="66" t="s">
        <v>39</v>
      </c>
      <c r="O24" s="65" t="s">
        <v>151</v>
      </c>
      <c r="P24" s="155" t="s">
        <v>152</v>
      </c>
      <c r="Q24" s="156"/>
      <c r="R24" s="157" t="s">
        <v>52</v>
      </c>
      <c r="S24" s="131" t="s">
        <v>153</v>
      </c>
      <c r="T24" s="158"/>
      <c r="U24" s="65"/>
      <c r="V24" s="152"/>
      <c r="W24" s="152"/>
      <c r="X24" s="159">
        <v>15000300</v>
      </c>
      <c r="Y24" s="160">
        <f t="shared" ref="Y24" si="2">X24*1.12</f>
        <v>16800336</v>
      </c>
      <c r="Z24" s="65"/>
      <c r="AA24" s="161">
        <v>2014</v>
      </c>
      <c r="AB24" s="74" t="s">
        <v>235</v>
      </c>
    </row>
    <row r="25" spans="1:28" ht="76.5">
      <c r="A25" s="98" t="s">
        <v>54</v>
      </c>
      <c r="B25" s="115" t="s">
        <v>61</v>
      </c>
      <c r="C25" s="72" t="s">
        <v>38</v>
      </c>
      <c r="D25" s="75" t="s">
        <v>55</v>
      </c>
      <c r="E25" s="76" t="s">
        <v>56</v>
      </c>
      <c r="F25" s="76" t="s">
        <v>57</v>
      </c>
      <c r="G25" s="76" t="s">
        <v>56</v>
      </c>
      <c r="H25" s="76" t="s">
        <v>57</v>
      </c>
      <c r="I25" s="76" t="s">
        <v>58</v>
      </c>
      <c r="J25" s="76" t="s">
        <v>59</v>
      </c>
      <c r="K25" s="99" t="s">
        <v>43</v>
      </c>
      <c r="L25" s="73">
        <v>0</v>
      </c>
      <c r="M25" s="65">
        <v>710000000</v>
      </c>
      <c r="N25" s="66" t="s">
        <v>39</v>
      </c>
      <c r="O25" s="162" t="s">
        <v>53</v>
      </c>
      <c r="P25" s="74" t="s">
        <v>44</v>
      </c>
      <c r="Q25" s="73"/>
      <c r="R25" s="131" t="s">
        <v>48</v>
      </c>
      <c r="S25" s="74" t="s">
        <v>60</v>
      </c>
      <c r="T25" s="73"/>
      <c r="U25" s="77"/>
      <c r="V25" s="78"/>
      <c r="W25" s="71"/>
      <c r="X25" s="100">
        <v>15600000</v>
      </c>
      <c r="Y25" s="101">
        <f>X25*1.12</f>
        <v>17472000</v>
      </c>
      <c r="Z25" s="71"/>
      <c r="AA25" s="70">
        <v>2014</v>
      </c>
      <c r="AB25" s="73"/>
    </row>
    <row r="26" spans="1:28" ht="63.75">
      <c r="A26" s="98" t="s">
        <v>54</v>
      </c>
      <c r="B26" s="63" t="s">
        <v>156</v>
      </c>
      <c r="C26" s="72" t="s">
        <v>157</v>
      </c>
      <c r="D26" s="66" t="s">
        <v>158</v>
      </c>
      <c r="E26" s="131" t="s">
        <v>159</v>
      </c>
      <c r="F26" s="65" t="s">
        <v>160</v>
      </c>
      <c r="G26" s="131" t="s">
        <v>161</v>
      </c>
      <c r="H26" s="65" t="s">
        <v>162</v>
      </c>
      <c r="I26" s="152" t="s">
        <v>163</v>
      </c>
      <c r="J26" s="152" t="s">
        <v>164</v>
      </c>
      <c r="K26" s="153" t="s">
        <v>41</v>
      </c>
      <c r="L26" s="154">
        <v>0</v>
      </c>
      <c r="M26" s="65">
        <v>710000000</v>
      </c>
      <c r="N26" s="66" t="s">
        <v>39</v>
      </c>
      <c r="O26" s="65" t="s">
        <v>111</v>
      </c>
      <c r="P26" s="155" t="s">
        <v>44</v>
      </c>
      <c r="Q26" s="156"/>
      <c r="R26" s="74" t="s">
        <v>52</v>
      </c>
      <c r="S26" s="131" t="s">
        <v>60</v>
      </c>
      <c r="T26" s="158"/>
      <c r="U26" s="65"/>
      <c r="V26" s="152"/>
      <c r="W26" s="152"/>
      <c r="X26" s="159">
        <v>1116475</v>
      </c>
      <c r="Y26" s="160">
        <f>X26*1.12</f>
        <v>1250452.0000000002</v>
      </c>
      <c r="Z26" s="65"/>
      <c r="AA26" s="161">
        <v>2014</v>
      </c>
      <c r="AB26" s="65" t="s">
        <v>165</v>
      </c>
    </row>
    <row r="27" spans="1:28" ht="63.75">
      <c r="A27" s="98" t="s">
        <v>54</v>
      </c>
      <c r="B27" s="63" t="s">
        <v>166</v>
      </c>
      <c r="C27" s="72" t="s">
        <v>38</v>
      </c>
      <c r="D27" s="75" t="s">
        <v>167</v>
      </c>
      <c r="E27" s="76" t="s">
        <v>168</v>
      </c>
      <c r="F27" s="76" t="s">
        <v>169</v>
      </c>
      <c r="G27" s="134" t="s">
        <v>168</v>
      </c>
      <c r="H27" s="76" t="s">
        <v>169</v>
      </c>
      <c r="I27" s="76" t="s">
        <v>170</v>
      </c>
      <c r="J27" s="76" t="s">
        <v>171</v>
      </c>
      <c r="K27" s="73" t="s">
        <v>41</v>
      </c>
      <c r="L27" s="73">
        <v>0</v>
      </c>
      <c r="M27" s="65">
        <v>710000000</v>
      </c>
      <c r="N27" s="66" t="s">
        <v>39</v>
      </c>
      <c r="O27" s="65" t="s">
        <v>151</v>
      </c>
      <c r="P27" s="74" t="s">
        <v>44</v>
      </c>
      <c r="Q27" s="73"/>
      <c r="R27" s="74" t="s">
        <v>172</v>
      </c>
      <c r="S27" s="74" t="s">
        <v>60</v>
      </c>
      <c r="T27" s="73"/>
      <c r="U27" s="77"/>
      <c r="V27" s="78"/>
      <c r="W27" s="71"/>
      <c r="X27" s="135">
        <v>4364421</v>
      </c>
      <c r="Y27" s="71">
        <f>X27</f>
        <v>4364421</v>
      </c>
      <c r="Z27" s="71"/>
      <c r="AA27" s="70">
        <v>2014</v>
      </c>
      <c r="AB27" s="74" t="s">
        <v>235</v>
      </c>
    </row>
    <row r="28" spans="1:28" ht="63.75">
      <c r="A28" s="98" t="s">
        <v>191</v>
      </c>
      <c r="B28" s="63" t="s">
        <v>193</v>
      </c>
      <c r="C28" s="179" t="s">
        <v>38</v>
      </c>
      <c r="D28" s="171" t="s">
        <v>194</v>
      </c>
      <c r="E28" s="171" t="s">
        <v>195</v>
      </c>
      <c r="F28" s="180" t="s">
        <v>196</v>
      </c>
      <c r="G28" s="171" t="s">
        <v>197</v>
      </c>
      <c r="H28" s="180" t="s">
        <v>196</v>
      </c>
      <c r="I28" s="180" t="s">
        <v>198</v>
      </c>
      <c r="J28" s="180" t="s">
        <v>199</v>
      </c>
      <c r="K28" s="181" t="s">
        <v>43</v>
      </c>
      <c r="L28" s="182">
        <v>50</v>
      </c>
      <c r="M28" s="157">
        <v>710000000</v>
      </c>
      <c r="N28" s="166" t="s">
        <v>70</v>
      </c>
      <c r="O28" s="65" t="s">
        <v>71</v>
      </c>
      <c r="P28" s="180" t="s">
        <v>44</v>
      </c>
      <c r="Q28" s="182"/>
      <c r="R28" s="166" t="s">
        <v>48</v>
      </c>
      <c r="S28" s="171" t="s">
        <v>47</v>
      </c>
      <c r="T28" s="182"/>
      <c r="U28" s="182"/>
      <c r="V28" s="183"/>
      <c r="W28" s="184"/>
      <c r="X28" s="183">
        <v>9600000</v>
      </c>
      <c r="Y28" s="183">
        <v>10752000.000000002</v>
      </c>
      <c r="Z28" s="182"/>
      <c r="AA28" s="185">
        <v>2014</v>
      </c>
      <c r="AB28" s="169" t="s">
        <v>42</v>
      </c>
    </row>
    <row r="29" spans="1:28" ht="76.5">
      <c r="A29" s="98" t="s">
        <v>225</v>
      </c>
      <c r="B29" s="63" t="s">
        <v>201</v>
      </c>
      <c r="C29" s="66" t="s">
        <v>38</v>
      </c>
      <c r="D29" s="166" t="s">
        <v>202</v>
      </c>
      <c r="E29" s="191" t="s">
        <v>203</v>
      </c>
      <c r="F29" s="191" t="s">
        <v>204</v>
      </c>
      <c r="G29" s="191" t="s">
        <v>203</v>
      </c>
      <c r="H29" s="191" t="s">
        <v>204</v>
      </c>
      <c r="I29" s="191" t="s">
        <v>205</v>
      </c>
      <c r="J29" s="191" t="s">
        <v>206</v>
      </c>
      <c r="K29" s="155" t="s">
        <v>43</v>
      </c>
      <c r="L29" s="154">
        <v>70</v>
      </c>
      <c r="M29" s="192">
        <v>710000000</v>
      </c>
      <c r="N29" s="193" t="s">
        <v>39</v>
      </c>
      <c r="O29" s="65" t="s">
        <v>83</v>
      </c>
      <c r="P29" s="155" t="s">
        <v>44</v>
      </c>
      <c r="Q29" s="155"/>
      <c r="R29" s="74" t="s">
        <v>207</v>
      </c>
      <c r="S29" s="131" t="s">
        <v>208</v>
      </c>
      <c r="T29" s="155"/>
      <c r="U29" s="155"/>
      <c r="V29" s="155"/>
      <c r="W29" s="155"/>
      <c r="X29" s="194">
        <v>15600000</v>
      </c>
      <c r="Y29" s="194">
        <f t="shared" ref="Y29:Y32" si="3">X29*1.12</f>
        <v>17472000</v>
      </c>
      <c r="Z29" s="155"/>
      <c r="AA29" s="195">
        <v>2014</v>
      </c>
      <c r="AB29" s="74" t="s">
        <v>235</v>
      </c>
    </row>
    <row r="30" spans="1:28" ht="63.75">
      <c r="A30" s="98" t="s">
        <v>225</v>
      </c>
      <c r="B30" s="63" t="s">
        <v>209</v>
      </c>
      <c r="C30" s="66" t="s">
        <v>38</v>
      </c>
      <c r="D30" s="166" t="s">
        <v>210</v>
      </c>
      <c r="E30" s="191" t="s">
        <v>211</v>
      </c>
      <c r="F30" s="191" t="s">
        <v>212</v>
      </c>
      <c r="G30" s="191" t="s">
        <v>211</v>
      </c>
      <c r="H30" s="191" t="s">
        <v>212</v>
      </c>
      <c r="I30" s="191" t="s">
        <v>213</v>
      </c>
      <c r="J30" s="191" t="s">
        <v>214</v>
      </c>
      <c r="K30" s="155" t="s">
        <v>43</v>
      </c>
      <c r="L30" s="154">
        <v>70</v>
      </c>
      <c r="M30" s="192">
        <v>710000000</v>
      </c>
      <c r="N30" s="193" t="s">
        <v>39</v>
      </c>
      <c r="O30" s="65" t="s">
        <v>83</v>
      </c>
      <c r="P30" s="155" t="s">
        <v>44</v>
      </c>
      <c r="Q30" s="155"/>
      <c r="R30" s="74" t="s">
        <v>207</v>
      </c>
      <c r="S30" s="131" t="s">
        <v>208</v>
      </c>
      <c r="T30" s="155"/>
      <c r="U30" s="155"/>
      <c r="V30" s="155"/>
      <c r="W30" s="155"/>
      <c r="X30" s="194">
        <v>18720000</v>
      </c>
      <c r="Y30" s="194">
        <f t="shared" si="3"/>
        <v>20966400.000000004</v>
      </c>
      <c r="Z30" s="155"/>
      <c r="AA30" s="195">
        <v>2014</v>
      </c>
      <c r="AB30" s="74" t="s">
        <v>235</v>
      </c>
    </row>
    <row r="31" spans="1:28" ht="63.75">
      <c r="A31" s="98" t="s">
        <v>225</v>
      </c>
      <c r="B31" s="63" t="s">
        <v>215</v>
      </c>
      <c r="C31" s="66" t="s">
        <v>38</v>
      </c>
      <c r="D31" s="166" t="s">
        <v>210</v>
      </c>
      <c r="E31" s="191" t="s">
        <v>211</v>
      </c>
      <c r="F31" s="191" t="s">
        <v>212</v>
      </c>
      <c r="G31" s="191" t="s">
        <v>211</v>
      </c>
      <c r="H31" s="191" t="s">
        <v>212</v>
      </c>
      <c r="I31" s="191" t="s">
        <v>216</v>
      </c>
      <c r="J31" s="191" t="s">
        <v>217</v>
      </c>
      <c r="K31" s="155" t="s">
        <v>110</v>
      </c>
      <c r="L31" s="154">
        <v>70</v>
      </c>
      <c r="M31" s="192">
        <v>710000000</v>
      </c>
      <c r="N31" s="193" t="s">
        <v>39</v>
      </c>
      <c r="O31" s="65" t="s">
        <v>83</v>
      </c>
      <c r="P31" s="155" t="s">
        <v>44</v>
      </c>
      <c r="Q31" s="155"/>
      <c r="R31" s="74" t="s">
        <v>207</v>
      </c>
      <c r="S31" s="131" t="s">
        <v>208</v>
      </c>
      <c r="T31" s="155"/>
      <c r="U31" s="155"/>
      <c r="V31" s="155"/>
      <c r="W31" s="155"/>
      <c r="X31" s="194">
        <v>6240000</v>
      </c>
      <c r="Y31" s="194">
        <f t="shared" si="3"/>
        <v>6988800.0000000009</v>
      </c>
      <c r="Z31" s="155"/>
      <c r="AA31" s="195">
        <v>2014</v>
      </c>
      <c r="AB31" s="155"/>
    </row>
    <row r="32" spans="1:28" ht="63.75">
      <c r="A32" s="98" t="s">
        <v>225</v>
      </c>
      <c r="B32" s="63" t="s">
        <v>218</v>
      </c>
      <c r="C32" s="66" t="s">
        <v>38</v>
      </c>
      <c r="D32" s="166" t="s">
        <v>219</v>
      </c>
      <c r="E32" s="191" t="s">
        <v>220</v>
      </c>
      <c r="F32" s="191" t="s">
        <v>221</v>
      </c>
      <c r="G32" s="191" t="s">
        <v>220</v>
      </c>
      <c r="H32" s="191" t="s">
        <v>221</v>
      </c>
      <c r="I32" s="191" t="s">
        <v>222</v>
      </c>
      <c r="J32" s="191" t="s">
        <v>223</v>
      </c>
      <c r="K32" s="155" t="s">
        <v>110</v>
      </c>
      <c r="L32" s="154">
        <v>70</v>
      </c>
      <c r="M32" s="192">
        <v>710000000</v>
      </c>
      <c r="N32" s="193" t="s">
        <v>39</v>
      </c>
      <c r="O32" s="65" t="s">
        <v>83</v>
      </c>
      <c r="P32" s="155" t="s">
        <v>44</v>
      </c>
      <c r="Q32" s="155"/>
      <c r="R32" s="196" t="s">
        <v>224</v>
      </c>
      <c r="S32" s="131" t="s">
        <v>208</v>
      </c>
      <c r="T32" s="155"/>
      <c r="U32" s="155"/>
      <c r="V32" s="155"/>
      <c r="W32" s="155"/>
      <c r="X32" s="194">
        <v>1864000</v>
      </c>
      <c r="Y32" s="194">
        <f t="shared" si="3"/>
        <v>2087680.0000000002</v>
      </c>
      <c r="Z32" s="155"/>
      <c r="AA32" s="195">
        <v>2014</v>
      </c>
      <c r="AB32" s="74" t="s">
        <v>235</v>
      </c>
    </row>
    <row r="33" spans="1:28">
      <c r="A33" s="97"/>
      <c r="B33" s="89" t="s">
        <v>33</v>
      </c>
      <c r="C33" s="85"/>
      <c r="D33" s="86"/>
      <c r="E33" s="84"/>
      <c r="F33" s="86"/>
      <c r="G33" s="87"/>
      <c r="H33" s="87"/>
      <c r="I33" s="87"/>
      <c r="J33" s="87"/>
      <c r="K33" s="64"/>
      <c r="L33" s="73"/>
      <c r="M33" s="65"/>
      <c r="N33" s="66"/>
      <c r="O33" s="65"/>
      <c r="P33" s="66"/>
      <c r="Q33" s="64"/>
      <c r="R33" s="64"/>
      <c r="S33" s="67"/>
      <c r="T33" s="67"/>
      <c r="U33" s="67"/>
      <c r="V33" s="67"/>
      <c r="W33" s="68"/>
      <c r="X33" s="90">
        <f>SUM(X18:X32)</f>
        <v>108444836</v>
      </c>
      <c r="Y33" s="90">
        <f>SUM(Y18:Y32)</f>
        <v>120934485.80000001</v>
      </c>
      <c r="Z33" s="88"/>
      <c r="AA33" s="64"/>
      <c r="AB33" s="64"/>
    </row>
    <row r="34" spans="1:28">
      <c r="A34" s="97"/>
      <c r="B34" s="89" t="s">
        <v>36</v>
      </c>
      <c r="C34" s="85"/>
      <c r="D34" s="86"/>
      <c r="E34" s="84"/>
      <c r="F34" s="86"/>
      <c r="G34" s="87"/>
      <c r="H34" s="87"/>
      <c r="I34" s="87"/>
      <c r="J34" s="87"/>
      <c r="K34" s="64"/>
      <c r="L34" s="73"/>
      <c r="M34" s="65"/>
      <c r="N34" s="66"/>
      <c r="O34" s="65"/>
      <c r="P34" s="66"/>
      <c r="Q34" s="64"/>
      <c r="R34" s="64"/>
      <c r="S34" s="67"/>
      <c r="T34" s="67"/>
      <c r="U34" s="67"/>
      <c r="V34" s="67"/>
      <c r="W34" s="68"/>
      <c r="X34" s="90">
        <f>X33+X16+X13</f>
        <v>842239571</v>
      </c>
      <c r="Y34" s="90">
        <f>Y33+Y16+Y13</f>
        <v>942784589.00000012</v>
      </c>
      <c r="Z34" s="88"/>
      <c r="AA34" s="64"/>
      <c r="AB34" s="64"/>
    </row>
    <row r="35" spans="1:28">
      <c r="A35" s="9"/>
      <c r="B35" s="8" t="s">
        <v>27</v>
      </c>
      <c r="C35" s="10"/>
      <c r="D35" s="12"/>
      <c r="E35" s="23"/>
      <c r="F35" s="23"/>
      <c r="G35" s="32"/>
      <c r="H35" s="32"/>
      <c r="I35" s="32"/>
      <c r="J35" s="32"/>
      <c r="K35" s="13"/>
      <c r="L35" s="11"/>
      <c r="M35" s="3"/>
      <c r="N35" s="2"/>
      <c r="O35" s="11"/>
      <c r="P35" s="10"/>
      <c r="Q35" s="10"/>
      <c r="R35" s="10"/>
      <c r="S35" s="14"/>
      <c r="T35" s="15"/>
      <c r="U35" s="16"/>
      <c r="V35" s="13"/>
      <c r="W35" s="15"/>
      <c r="X35" s="20"/>
      <c r="Y35" s="20"/>
      <c r="Z35" s="17"/>
      <c r="AA35" s="13"/>
      <c r="AB35" s="18"/>
    </row>
    <row r="36" spans="1:28">
      <c r="A36" s="9"/>
      <c r="B36" s="8" t="s">
        <v>35</v>
      </c>
      <c r="C36" s="22"/>
      <c r="D36" s="23"/>
      <c r="E36" s="23"/>
      <c r="F36" s="23"/>
      <c r="G36" s="32"/>
      <c r="H36" s="32"/>
      <c r="I36" s="32"/>
      <c r="J36" s="32"/>
      <c r="K36" s="24"/>
      <c r="L36" s="25"/>
      <c r="M36" s="3"/>
      <c r="N36" s="31"/>
      <c r="O36" s="25"/>
      <c r="P36" s="22"/>
      <c r="Q36" s="22"/>
      <c r="R36" s="22"/>
      <c r="S36" s="26"/>
      <c r="T36" s="27"/>
      <c r="U36" s="28"/>
      <c r="V36" s="24"/>
      <c r="W36" s="27"/>
      <c r="X36" s="20"/>
      <c r="Y36" s="20"/>
      <c r="Z36" s="17"/>
      <c r="AA36" s="24"/>
      <c r="AB36" s="29"/>
    </row>
    <row r="37" spans="1:28" ht="63.75">
      <c r="A37" s="9" t="s">
        <v>73</v>
      </c>
      <c r="B37" s="58" t="s">
        <v>74</v>
      </c>
      <c r="C37" s="57" t="s">
        <v>38</v>
      </c>
      <c r="D37" s="25" t="s">
        <v>63</v>
      </c>
      <c r="E37" s="25" t="s">
        <v>64</v>
      </c>
      <c r="F37" s="25" t="s">
        <v>65</v>
      </c>
      <c r="G37" s="104" t="s">
        <v>66</v>
      </c>
      <c r="H37" s="104" t="s">
        <v>67</v>
      </c>
      <c r="I37" s="104" t="s">
        <v>68</v>
      </c>
      <c r="J37" s="104" t="s">
        <v>69</v>
      </c>
      <c r="K37" s="105" t="s">
        <v>43</v>
      </c>
      <c r="L37" s="25">
        <v>0</v>
      </c>
      <c r="M37" s="35">
        <v>710000000</v>
      </c>
      <c r="N37" s="31" t="s">
        <v>70</v>
      </c>
      <c r="O37" s="35" t="s">
        <v>53</v>
      </c>
      <c r="P37" s="31" t="s">
        <v>70</v>
      </c>
      <c r="Q37" s="57" t="s">
        <v>40</v>
      </c>
      <c r="R37" s="57" t="s">
        <v>52</v>
      </c>
      <c r="S37" s="57" t="s">
        <v>49</v>
      </c>
      <c r="T37" s="105">
        <v>839</v>
      </c>
      <c r="U37" s="28" t="s">
        <v>72</v>
      </c>
      <c r="V37" s="105">
        <v>1</v>
      </c>
      <c r="W37" s="106">
        <v>34963000</v>
      </c>
      <c r="X37" s="107">
        <v>34963000</v>
      </c>
      <c r="Y37" s="108">
        <f>X37*1.12</f>
        <v>39158560</v>
      </c>
      <c r="Z37" s="109"/>
      <c r="AA37" s="105">
        <v>2014</v>
      </c>
      <c r="AB37" s="105" t="s">
        <v>46</v>
      </c>
    </row>
    <row r="38" spans="1:28">
      <c r="A38" s="9"/>
      <c r="B38" s="8" t="s">
        <v>34</v>
      </c>
      <c r="C38" s="22"/>
      <c r="D38" s="23"/>
      <c r="E38" s="23"/>
      <c r="F38" s="23"/>
      <c r="G38" s="32"/>
      <c r="H38" s="32"/>
      <c r="I38" s="32"/>
      <c r="J38" s="32"/>
      <c r="K38" s="24"/>
      <c r="L38" s="25"/>
      <c r="M38" s="3"/>
      <c r="N38" s="31"/>
      <c r="O38" s="25"/>
      <c r="P38" s="22"/>
      <c r="Q38" s="22"/>
      <c r="R38" s="22"/>
      <c r="S38" s="26"/>
      <c r="T38" s="27"/>
      <c r="U38" s="28"/>
      <c r="V38" s="24"/>
      <c r="W38" s="27"/>
      <c r="X38" s="30">
        <f>X37</f>
        <v>34963000</v>
      </c>
      <c r="Y38" s="30">
        <f>Y37</f>
        <v>39158560</v>
      </c>
      <c r="Z38" s="17"/>
      <c r="AA38" s="24"/>
      <c r="AB38" s="29"/>
    </row>
    <row r="39" spans="1:28">
      <c r="A39" s="9"/>
      <c r="B39" s="8" t="s">
        <v>32</v>
      </c>
      <c r="C39" s="37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/>
      <c r="T39" s="39"/>
      <c r="U39" s="39"/>
      <c r="V39" s="40"/>
      <c r="W39" s="37"/>
      <c r="X39" s="40"/>
      <c r="Y39" s="40"/>
      <c r="Z39" s="37"/>
      <c r="AA39" s="37"/>
      <c r="AB39" s="37"/>
    </row>
    <row r="40" spans="1:28" ht="63.75">
      <c r="A40" s="9" t="s">
        <v>73</v>
      </c>
      <c r="B40" s="55" t="s">
        <v>129</v>
      </c>
      <c r="C40" s="22" t="s">
        <v>38</v>
      </c>
      <c r="D40" s="110" t="s">
        <v>120</v>
      </c>
      <c r="E40" s="110" t="s">
        <v>121</v>
      </c>
      <c r="F40" s="110" t="s">
        <v>122</v>
      </c>
      <c r="G40" s="110" t="s">
        <v>123</v>
      </c>
      <c r="H40" s="110" t="s">
        <v>124</v>
      </c>
      <c r="I40" s="110" t="s">
        <v>125</v>
      </c>
      <c r="J40" s="110" t="s">
        <v>126</v>
      </c>
      <c r="K40" s="110" t="s">
        <v>43</v>
      </c>
      <c r="L40" s="111">
        <v>5</v>
      </c>
      <c r="M40" s="3">
        <v>710000000</v>
      </c>
      <c r="N40" s="31" t="s">
        <v>70</v>
      </c>
      <c r="O40" s="35" t="s">
        <v>53</v>
      </c>
      <c r="P40" s="93" t="s">
        <v>127</v>
      </c>
      <c r="Q40" s="114"/>
      <c r="R40" s="22" t="s">
        <v>52</v>
      </c>
      <c r="S40" s="22" t="s">
        <v>49</v>
      </c>
      <c r="T40" s="112"/>
      <c r="U40" s="112"/>
      <c r="V40" s="112"/>
      <c r="W40" s="114"/>
      <c r="X40" s="95">
        <f>(1293214.29+289071.43+502071.43+45642.85)</f>
        <v>2130000</v>
      </c>
      <c r="Y40" s="96">
        <f t="shared" ref="Y40" si="4">X40*1.12</f>
        <v>2385600</v>
      </c>
      <c r="Z40" s="93"/>
      <c r="AA40" s="113">
        <v>2014</v>
      </c>
      <c r="AB40" s="92" t="s">
        <v>50</v>
      </c>
    </row>
    <row r="41" spans="1:28" ht="76.5">
      <c r="A41" s="9" t="s">
        <v>54</v>
      </c>
      <c r="B41" s="58" t="s">
        <v>154</v>
      </c>
      <c r="C41" s="57" t="s">
        <v>38</v>
      </c>
      <c r="D41" s="59" t="s">
        <v>55</v>
      </c>
      <c r="E41" s="60" t="s">
        <v>56</v>
      </c>
      <c r="F41" s="60" t="s">
        <v>57</v>
      </c>
      <c r="G41" s="60" t="s">
        <v>56</v>
      </c>
      <c r="H41" s="60" t="s">
        <v>57</v>
      </c>
      <c r="I41" s="60" t="s">
        <v>58</v>
      </c>
      <c r="J41" s="60" t="s">
        <v>59</v>
      </c>
      <c r="K41" s="94" t="s">
        <v>41</v>
      </c>
      <c r="L41" s="24">
        <v>0</v>
      </c>
      <c r="M41" s="35">
        <v>710000000</v>
      </c>
      <c r="N41" s="31" t="s">
        <v>39</v>
      </c>
      <c r="O41" s="91" t="s">
        <v>53</v>
      </c>
      <c r="P41" s="22" t="s">
        <v>44</v>
      </c>
      <c r="Q41" s="24"/>
      <c r="R41" s="93" t="s">
        <v>48</v>
      </c>
      <c r="S41" s="22" t="s">
        <v>60</v>
      </c>
      <c r="T41" s="24"/>
      <c r="U41" s="61"/>
      <c r="V41" s="62"/>
      <c r="W41" s="56"/>
      <c r="X41" s="95">
        <v>15600000</v>
      </c>
      <c r="Y41" s="96">
        <f>X41*1.12</f>
        <v>17472000</v>
      </c>
      <c r="Z41" s="56"/>
      <c r="AA41" s="36">
        <v>2014</v>
      </c>
      <c r="AB41" s="24" t="s">
        <v>155</v>
      </c>
    </row>
    <row r="42" spans="1:28" ht="63.75">
      <c r="A42" s="9" t="s">
        <v>54</v>
      </c>
      <c r="B42" s="55" t="s">
        <v>173</v>
      </c>
      <c r="C42" s="57" t="s">
        <v>157</v>
      </c>
      <c r="D42" s="59" t="s">
        <v>179</v>
      </c>
      <c r="E42" s="92" t="s">
        <v>175</v>
      </c>
      <c r="F42" s="35" t="s">
        <v>176</v>
      </c>
      <c r="G42" s="92" t="s">
        <v>177</v>
      </c>
      <c r="H42" s="35" t="s">
        <v>178</v>
      </c>
      <c r="I42" s="143" t="s">
        <v>163</v>
      </c>
      <c r="J42" s="143" t="s">
        <v>164</v>
      </c>
      <c r="K42" s="144" t="s">
        <v>41</v>
      </c>
      <c r="L42" s="145">
        <v>0</v>
      </c>
      <c r="M42" s="35">
        <v>710000000</v>
      </c>
      <c r="N42" s="31" t="s">
        <v>39</v>
      </c>
      <c r="O42" s="91" t="s">
        <v>53</v>
      </c>
      <c r="P42" s="146" t="s">
        <v>44</v>
      </c>
      <c r="Q42" s="147"/>
      <c r="R42" s="22" t="s">
        <v>52</v>
      </c>
      <c r="S42" s="92" t="s">
        <v>60</v>
      </c>
      <c r="T42" s="148"/>
      <c r="U42" s="35"/>
      <c r="V42" s="143"/>
      <c r="W42" s="143"/>
      <c r="X42" s="149">
        <v>133110</v>
      </c>
      <c r="Y42" s="150">
        <f>X42*1.12</f>
        <v>149083.20000000001</v>
      </c>
      <c r="Z42" s="35"/>
      <c r="AA42" s="151">
        <v>2014</v>
      </c>
      <c r="AB42" s="35" t="s">
        <v>174</v>
      </c>
    </row>
    <row r="43" spans="1:28" ht="63.75">
      <c r="A43" s="9" t="s">
        <v>191</v>
      </c>
      <c r="B43" s="55" t="s">
        <v>200</v>
      </c>
      <c r="C43" s="172" t="s">
        <v>38</v>
      </c>
      <c r="D43" s="164" t="s">
        <v>194</v>
      </c>
      <c r="E43" s="164" t="s">
        <v>195</v>
      </c>
      <c r="F43" s="173" t="s">
        <v>196</v>
      </c>
      <c r="G43" s="164" t="s">
        <v>197</v>
      </c>
      <c r="H43" s="173" t="s">
        <v>196</v>
      </c>
      <c r="I43" s="173" t="s">
        <v>198</v>
      </c>
      <c r="J43" s="173" t="s">
        <v>199</v>
      </c>
      <c r="K43" s="174" t="s">
        <v>43</v>
      </c>
      <c r="L43" s="175">
        <v>50</v>
      </c>
      <c r="M43" s="81">
        <v>710000000</v>
      </c>
      <c r="N43" s="82" t="s">
        <v>70</v>
      </c>
      <c r="O43" s="91" t="s">
        <v>53</v>
      </c>
      <c r="P43" s="173" t="s">
        <v>44</v>
      </c>
      <c r="Q43" s="175"/>
      <c r="R43" s="82" t="s">
        <v>48</v>
      </c>
      <c r="S43" s="164" t="s">
        <v>47</v>
      </c>
      <c r="T43" s="175"/>
      <c r="U43" s="175"/>
      <c r="V43" s="176"/>
      <c r="W43" s="177"/>
      <c r="X43" s="176">
        <v>9600000</v>
      </c>
      <c r="Y43" s="176">
        <v>10752000.000000002</v>
      </c>
      <c r="Z43" s="175"/>
      <c r="AA43" s="178">
        <v>2014</v>
      </c>
      <c r="AB43" s="163" t="s">
        <v>46</v>
      </c>
    </row>
    <row r="44" spans="1:28" ht="63.75">
      <c r="A44" s="9" t="s">
        <v>225</v>
      </c>
      <c r="B44" s="55" t="s">
        <v>226</v>
      </c>
      <c r="C44" s="31" t="s">
        <v>38</v>
      </c>
      <c r="D44" s="82" t="s">
        <v>210</v>
      </c>
      <c r="E44" s="186" t="s">
        <v>211</v>
      </c>
      <c r="F44" s="186" t="s">
        <v>212</v>
      </c>
      <c r="G44" s="186" t="s">
        <v>211</v>
      </c>
      <c r="H44" s="186" t="s">
        <v>212</v>
      </c>
      <c r="I44" s="186" t="s">
        <v>216</v>
      </c>
      <c r="J44" s="186" t="s">
        <v>217</v>
      </c>
      <c r="K44" s="146" t="s">
        <v>234</v>
      </c>
      <c r="L44" s="145">
        <v>70</v>
      </c>
      <c r="M44" s="187">
        <v>710000000</v>
      </c>
      <c r="N44" s="188" t="s">
        <v>39</v>
      </c>
      <c r="O44" s="91" t="s">
        <v>53</v>
      </c>
      <c r="P44" s="146" t="s">
        <v>44</v>
      </c>
      <c r="Q44" s="146"/>
      <c r="R44" s="22" t="s">
        <v>207</v>
      </c>
      <c r="S44" s="92" t="s">
        <v>208</v>
      </c>
      <c r="T44" s="146"/>
      <c r="U44" s="146"/>
      <c r="V44" s="146"/>
      <c r="W44" s="146"/>
      <c r="X44" s="189">
        <v>6240000</v>
      </c>
      <c r="Y44" s="189">
        <f t="shared" ref="Y44" si="5">X44*1.12</f>
        <v>6988800.0000000009</v>
      </c>
      <c r="Z44" s="146"/>
      <c r="AA44" s="190">
        <v>2014</v>
      </c>
      <c r="AB44" s="163" t="s">
        <v>42</v>
      </c>
    </row>
    <row r="45" spans="1:28" ht="51">
      <c r="A45" s="9" t="s">
        <v>225</v>
      </c>
      <c r="B45" s="58" t="s">
        <v>231</v>
      </c>
      <c r="C45" s="31" t="s">
        <v>38</v>
      </c>
      <c r="D45" s="82" t="s">
        <v>210</v>
      </c>
      <c r="E45" s="186" t="s">
        <v>211</v>
      </c>
      <c r="F45" s="186" t="s">
        <v>212</v>
      </c>
      <c r="G45" s="186" t="s">
        <v>211</v>
      </c>
      <c r="H45" s="186" t="s">
        <v>212</v>
      </c>
      <c r="I45" s="186" t="s">
        <v>227</v>
      </c>
      <c r="J45" s="186" t="s">
        <v>228</v>
      </c>
      <c r="K45" s="146" t="s">
        <v>43</v>
      </c>
      <c r="L45" s="145">
        <v>70</v>
      </c>
      <c r="M45" s="187">
        <v>710000000</v>
      </c>
      <c r="N45" s="188" t="s">
        <v>39</v>
      </c>
      <c r="O45" s="91" t="s">
        <v>53</v>
      </c>
      <c r="P45" s="146" t="s">
        <v>44</v>
      </c>
      <c r="Q45" s="146"/>
      <c r="R45" s="22" t="s">
        <v>230</v>
      </c>
      <c r="S45" s="92" t="s">
        <v>208</v>
      </c>
      <c r="T45" s="146"/>
      <c r="U45" s="146"/>
      <c r="V45" s="146"/>
      <c r="W45" s="146"/>
      <c r="X45" s="189">
        <v>22000000</v>
      </c>
      <c r="Y45" s="189">
        <f>X45*1.12</f>
        <v>24640000.000000004</v>
      </c>
      <c r="Z45" s="146"/>
      <c r="AA45" s="190" t="s">
        <v>229</v>
      </c>
      <c r="AB45" s="163"/>
    </row>
    <row r="46" spans="1:28">
      <c r="A46" s="9"/>
      <c r="B46" s="42" t="s">
        <v>33</v>
      </c>
      <c r="C46" s="43"/>
      <c r="D46" s="44"/>
      <c r="E46" s="45"/>
      <c r="F46" s="45"/>
      <c r="G46" s="46"/>
      <c r="H46" s="45"/>
      <c r="I46" s="45"/>
      <c r="J46" s="45"/>
      <c r="K46" s="47"/>
      <c r="L46" s="47"/>
      <c r="M46" s="48"/>
      <c r="N46" s="49"/>
      <c r="O46" s="48"/>
      <c r="P46" s="50"/>
      <c r="Q46" s="47"/>
      <c r="R46" s="50"/>
      <c r="S46" s="50"/>
      <c r="T46" s="47"/>
      <c r="U46" s="51"/>
      <c r="V46" s="52"/>
      <c r="W46" s="53"/>
      <c r="X46" s="54">
        <f>SUM(X40:X45)</f>
        <v>55703110</v>
      </c>
      <c r="Y46" s="54">
        <f>SUM(Y40:Y45)</f>
        <v>62387483.200000003</v>
      </c>
      <c r="Z46" s="53"/>
      <c r="AA46" s="36"/>
      <c r="AB46" s="35"/>
    </row>
    <row r="47" spans="1:28">
      <c r="A47" s="9"/>
      <c r="B47" s="42" t="s">
        <v>37</v>
      </c>
      <c r="C47" s="43"/>
      <c r="D47" s="44"/>
      <c r="E47" s="45"/>
      <c r="F47" s="45"/>
      <c r="G47" s="46"/>
      <c r="H47" s="45"/>
      <c r="I47" s="45"/>
      <c r="J47" s="45"/>
      <c r="K47" s="47"/>
      <c r="L47" s="47"/>
      <c r="M47" s="48"/>
      <c r="N47" s="49"/>
      <c r="O47" s="48"/>
      <c r="P47" s="50"/>
      <c r="Q47" s="47"/>
      <c r="R47" s="50"/>
      <c r="S47" s="50"/>
      <c r="T47" s="47"/>
      <c r="U47" s="51"/>
      <c r="V47" s="52"/>
      <c r="W47" s="53"/>
      <c r="X47" s="54">
        <f>X46+X38</f>
        <v>90666110</v>
      </c>
      <c r="Y47" s="54">
        <f>Y46+Y38</f>
        <v>101546043.2</v>
      </c>
      <c r="Z47" s="53"/>
      <c r="AA47" s="36"/>
      <c r="AB47" s="35"/>
    </row>
    <row r="48" spans="1:2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0">
        <f>Y34</f>
        <v>942784589.00000012</v>
      </c>
      <c r="Z49" s="9" t="s">
        <v>29</v>
      </c>
      <c r="AA49" s="9"/>
      <c r="AB49" s="9"/>
    </row>
    <row r="50" spans="1:28">
      <c r="Y50" s="54">
        <f>Y47</f>
        <v>101546043.2</v>
      </c>
      <c r="Z50" t="s">
        <v>30</v>
      </c>
    </row>
    <row r="51" spans="1:2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4">
        <v>14704641402.568336</v>
      </c>
      <c r="Z51" s="9"/>
      <c r="AA51" s="9"/>
      <c r="AB51" s="9"/>
    </row>
    <row r="52" spans="1:28">
      <c r="B52" s="80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102"/>
      <c r="Y52" s="102">
        <f>Y51-Y49+Y50</f>
        <v>13863402856.768337</v>
      </c>
      <c r="Z52" s="79"/>
      <c r="AA52" s="79"/>
      <c r="AB52" s="79"/>
    </row>
    <row r="53" spans="1:28">
      <c r="A53" s="9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102"/>
      <c r="Y53" s="102"/>
      <c r="Z53" s="80"/>
      <c r="AA53" s="80"/>
      <c r="AB53" s="80"/>
    </row>
    <row r="54" spans="1:28">
      <c r="B54" s="8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103"/>
      <c r="Z54" s="41"/>
      <c r="AA54" s="41"/>
      <c r="AB54" s="41"/>
    </row>
    <row r="55" spans="1:28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28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</sheetData>
  <autoFilter ref="A6:AB47"/>
  <mergeCells count="1">
    <mergeCell ref="B4:AB4"/>
  </mergeCells>
  <hyperlinks>
    <hyperlink ref="D26" r:id="rId1" display="http://enstru.skc.kz/ru/ntru/detail/?kpved=63.99.10.90.00.00.00"/>
  </hyperlinks>
  <pageMargins left="0.70866141732283472" right="0.70866141732283472" top="0.74803149606299213" bottom="0.74803149606299213" header="0.31496062992125984" footer="0.31496062992125984"/>
  <pageSetup paperSize="8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2014-10-10T10:53:38Z</dcterms:modified>
</cp:coreProperties>
</file>